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60" tabRatio="500" activeTab="0"/>
  </bookViews>
  <sheets>
    <sheet name="Sheet1" sheetId="1" r:id="rId1"/>
  </sheets>
  <definedNames>
    <definedName name="_xlfn.F.DIST" hidden="1">#NAME?</definedName>
  </definedNames>
  <calcPr fullCalcOnLoad="1"/>
</workbook>
</file>

<file path=xl/sharedStrings.xml><?xml version="1.0" encoding="utf-8"?>
<sst xmlns="http://schemas.openxmlformats.org/spreadsheetml/2006/main" count="20" uniqueCount="15">
  <si>
    <t>Ρολόι ΔΕΗ</t>
  </si>
  <si>
    <t>Διαφορά</t>
  </si>
  <si>
    <t>Μέρες</t>
  </si>
  <si>
    <t>Διάφορα</t>
  </si>
  <si>
    <t>ΦΠΑ</t>
  </si>
  <si>
    <t>Ρεύμα</t>
  </si>
  <si>
    <t>Εμβαδόν, m2</t>
  </si>
  <si>
    <t>ΔΗΜΟΥ</t>
  </si>
  <si>
    <t>ΕΡΤ</t>
  </si>
  <si>
    <t>Υπηρεσίες</t>
  </si>
  <si>
    <t>Ρολόι B</t>
  </si>
  <si>
    <t>Φώτης</t>
  </si>
  <si>
    <t>Σωτήρης</t>
  </si>
  <si>
    <t>Δανιήλ</t>
  </si>
  <si>
    <t>Συνολικός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</si>
</sst>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/dd"/>
    <numFmt numFmtId="173" formatCode="mm/dd/yyyy"/>
    <numFmt numFmtId="174" formatCode="0.00000000000"/>
    <numFmt numFmtId="175" formatCode="mmm/yyyy"/>
    <numFmt numFmtId="176" formatCode="[$-409]h:mm:ss\ AM/PM"/>
    <numFmt numFmtId="177" formatCode="h:mm;@"/>
    <numFmt numFmtId="178" formatCode="0.000"/>
    <numFmt numFmtId="179" formatCode="dd/mm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Verdana"/>
      <family val="0"/>
    </font>
    <font>
      <sz val="8"/>
      <color indexed="8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Verdana"/>
      <family val="0"/>
    </font>
    <font>
      <sz val="8"/>
      <color theme="1"/>
      <name val="Verdana"/>
      <family val="0"/>
    </font>
    <font>
      <sz val="9"/>
      <color rgb="FF000000"/>
      <name val="Verdana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76933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72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2" fontId="37" fillId="0" borderId="0" xfId="0" applyNumberFormat="1" applyFont="1" applyAlignment="1">
      <alignment vertical="center"/>
    </xf>
    <xf numFmtId="1" fontId="37" fillId="0" borderId="0" xfId="0" applyNumberFormat="1" applyFont="1" applyAlignment="1">
      <alignment vertical="center"/>
    </xf>
    <xf numFmtId="2" fontId="37" fillId="0" borderId="10" xfId="0" applyNumberFormat="1" applyFont="1" applyBorder="1" applyAlignment="1">
      <alignment vertical="center"/>
    </xf>
    <xf numFmtId="172" fontId="37" fillId="0" borderId="10" xfId="0" applyNumberFormat="1" applyFont="1" applyBorder="1" applyAlignment="1">
      <alignment vertical="center"/>
    </xf>
    <xf numFmtId="2" fontId="37" fillId="16" borderId="10" xfId="0" applyNumberFormat="1" applyFont="1" applyFill="1" applyBorder="1" applyAlignment="1">
      <alignment vertical="center"/>
    </xf>
    <xf numFmtId="2" fontId="37" fillId="33" borderId="11" xfId="0" applyNumberFormat="1" applyFont="1" applyFill="1" applyBorder="1" applyAlignment="1">
      <alignment vertical="center"/>
    </xf>
    <xf numFmtId="1" fontId="37" fillId="0" borderId="10" xfId="0" applyNumberFormat="1" applyFont="1" applyBorder="1" applyAlignment="1">
      <alignment vertical="center"/>
    </xf>
    <xf numFmtId="1" fontId="37" fillId="33" borderId="0" xfId="0" applyNumberFormat="1" applyFont="1" applyFill="1" applyBorder="1" applyAlignment="1">
      <alignment vertical="center"/>
    </xf>
    <xf numFmtId="1" fontId="37" fillId="33" borderId="12" xfId="0" applyNumberFormat="1" applyFont="1" applyFill="1" applyBorder="1" applyAlignment="1">
      <alignment vertical="center"/>
    </xf>
    <xf numFmtId="2" fontId="37" fillId="34" borderId="10" xfId="0" applyNumberFormat="1" applyFont="1" applyFill="1" applyBorder="1" applyAlignment="1">
      <alignment vertical="center"/>
    </xf>
    <xf numFmtId="0" fontId="37" fillId="19" borderId="10" xfId="0" applyFont="1" applyFill="1" applyBorder="1" applyAlignment="1">
      <alignment vertical="center"/>
    </xf>
    <xf numFmtId="172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2" fontId="38" fillId="0" borderId="0" xfId="0" applyNumberFormat="1" applyFont="1" applyAlignment="1">
      <alignment vertical="center"/>
    </xf>
    <xf numFmtId="179" fontId="38" fillId="0" borderId="0" xfId="0" applyNumberFormat="1" applyFont="1" applyAlignment="1">
      <alignment vertical="center"/>
    </xf>
    <xf numFmtId="179" fontId="37" fillId="0" borderId="0" xfId="0" applyNumberFormat="1" applyFont="1" applyAlignment="1">
      <alignment vertical="center"/>
    </xf>
    <xf numFmtId="2" fontId="38" fillId="34" borderId="0" xfId="0" applyNumberFormat="1" applyFont="1" applyFill="1" applyAlignment="1">
      <alignment vertical="center"/>
    </xf>
    <xf numFmtId="2" fontId="37" fillId="35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9" fontId="39" fillId="0" borderId="0" xfId="0" applyNumberFormat="1" applyFont="1" applyAlignment="1">
      <alignment vertical="center"/>
    </xf>
    <xf numFmtId="1" fontId="39" fillId="36" borderId="12" xfId="0" applyNumberFormat="1" applyFont="1" applyFill="1" applyBorder="1" applyAlignment="1">
      <alignment vertical="center"/>
    </xf>
    <xf numFmtId="1" fontId="39" fillId="0" borderId="10" xfId="0" applyNumberFormat="1" applyFont="1" applyBorder="1" applyAlignment="1">
      <alignment vertical="center"/>
    </xf>
    <xf numFmtId="0" fontId="39" fillId="37" borderId="10" xfId="0" applyFont="1" applyFill="1" applyBorder="1" applyAlignment="1">
      <alignment vertical="center"/>
    </xf>
    <xf numFmtId="2" fontId="39" fillId="0" borderId="10" xfId="0" applyNumberFormat="1" applyFont="1" applyBorder="1" applyAlignment="1">
      <alignment vertical="center"/>
    </xf>
    <xf numFmtId="2" fontId="39" fillId="38" borderId="10" xfId="0" applyNumberFormat="1" applyFont="1" applyFill="1" applyBorder="1" applyAlignment="1">
      <alignment vertical="center"/>
    </xf>
    <xf numFmtId="2" fontId="39" fillId="39" borderId="10" xfId="0" applyNumberFormat="1" applyFont="1" applyFill="1" applyBorder="1" applyAlignment="1">
      <alignment vertical="center"/>
    </xf>
    <xf numFmtId="172" fontId="39" fillId="0" borderId="10" xfId="0" applyNumberFormat="1" applyFont="1" applyBorder="1" applyAlignment="1">
      <alignment vertical="center"/>
    </xf>
    <xf numFmtId="2" fontId="39" fillId="40" borderId="10" xfId="0" applyNumberFormat="1" applyFont="1" applyFill="1" applyBorder="1" applyAlignment="1">
      <alignment vertical="center"/>
    </xf>
    <xf numFmtId="2" fontId="39" fillId="36" borderId="11" xfId="0" applyNumberFormat="1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2" fontId="37" fillId="33" borderId="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="125" zoomScaleNormal="125" workbookViewId="0" topLeftCell="A7">
      <selection activeCell="J46" sqref="J46"/>
    </sheetView>
  </sheetViews>
  <sheetFormatPr defaultColWidth="8.50390625" defaultRowHeight="13.5" customHeight="1"/>
  <cols>
    <col min="1" max="1" width="8.50390625" style="15" customWidth="1"/>
    <col min="2" max="20" width="8.50390625" style="2" customWidth="1"/>
    <col min="21" max="21" width="10.50390625" style="2" bestFit="1" customWidth="1"/>
    <col min="22" max="16384" width="8.50390625" style="2" customWidth="1"/>
  </cols>
  <sheetData>
    <row r="1" spans="3:21" ht="13.5" customHeight="1">
      <c r="C1" s="2" t="s">
        <v>14</v>
      </c>
      <c r="D1" s="2" t="s">
        <v>14</v>
      </c>
      <c r="E1" s="2" t="s">
        <v>14</v>
      </c>
      <c r="F1" s="2" t="s">
        <v>14</v>
      </c>
      <c r="L1" s="2" t="s">
        <v>14</v>
      </c>
      <c r="O1" s="2" t="s">
        <v>12</v>
      </c>
      <c r="Q1" s="2" t="s">
        <v>11</v>
      </c>
      <c r="S1" s="2" t="s">
        <v>13</v>
      </c>
      <c r="U1" s="2" t="s">
        <v>14</v>
      </c>
    </row>
    <row r="2" spans="1:21" s="18" customFormat="1" ht="13.5" customHeight="1">
      <c r="A2" s="17"/>
      <c r="B2" s="18">
        <v>43780</v>
      </c>
      <c r="C2" s="22">
        <v>43835</v>
      </c>
      <c r="D2" s="22">
        <v>43901</v>
      </c>
      <c r="E2" s="22">
        <v>43958</v>
      </c>
      <c r="F2" s="22">
        <v>44026</v>
      </c>
      <c r="G2" s="2"/>
      <c r="H2" s="22">
        <v>44083</v>
      </c>
      <c r="I2" s="22">
        <v>44146</v>
      </c>
      <c r="J2" s="22">
        <v>44146</v>
      </c>
      <c r="K2" s="2"/>
      <c r="L2" s="22">
        <v>44146</v>
      </c>
      <c r="M2" s="2"/>
      <c r="N2" s="18">
        <f>B2</f>
        <v>43780</v>
      </c>
      <c r="O2" s="18">
        <f>C2</f>
        <v>43835</v>
      </c>
      <c r="Q2" s="18">
        <f>L2</f>
        <v>44146</v>
      </c>
      <c r="S2" s="18">
        <f>L2</f>
        <v>44146</v>
      </c>
      <c r="U2" s="18">
        <f>L2</f>
        <v>44146</v>
      </c>
    </row>
    <row r="3" spans="3:12" ht="13.5" customHeight="1" thickBot="1">
      <c r="C3" s="21"/>
      <c r="D3" s="21"/>
      <c r="E3" s="21"/>
      <c r="F3" s="21"/>
      <c r="H3" s="21"/>
      <c r="I3" s="21"/>
      <c r="J3" s="21"/>
      <c r="L3" s="21"/>
    </row>
    <row r="4" spans="1:21" ht="13.5" customHeight="1">
      <c r="A4" s="15" t="s">
        <v>0</v>
      </c>
      <c r="B4" s="10">
        <v>20448</v>
      </c>
      <c r="C4" s="23">
        <v>21163</v>
      </c>
      <c r="D4" s="23">
        <v>22263</v>
      </c>
      <c r="E4" s="23">
        <v>23186</v>
      </c>
      <c r="F4" s="23">
        <v>24284</v>
      </c>
      <c r="H4" s="23"/>
      <c r="I4" s="23"/>
      <c r="J4" s="23"/>
      <c r="L4" s="23">
        <v>26117</v>
      </c>
      <c r="O4" s="11"/>
      <c r="P4" s="11"/>
      <c r="Q4" s="11"/>
      <c r="R4" s="11"/>
      <c r="S4" s="11"/>
      <c r="T4" s="11"/>
      <c r="U4" s="11">
        <f>L4</f>
        <v>26117</v>
      </c>
    </row>
    <row r="5" spans="2:21" ht="13.5" customHeight="1">
      <c r="B5" s="16" t="s">
        <v>1</v>
      </c>
      <c r="C5" s="24">
        <f>C4-B4</f>
        <v>715</v>
      </c>
      <c r="D5" s="24">
        <f>D4-C4</f>
        <v>1100</v>
      </c>
      <c r="E5" s="24">
        <f>E4-D4</f>
        <v>923</v>
      </c>
      <c r="F5" s="24">
        <f>F4-E4</f>
        <v>1098</v>
      </c>
      <c r="H5" s="24"/>
      <c r="I5" s="24"/>
      <c r="J5" s="24"/>
      <c r="L5" s="24">
        <f>L4-F4</f>
        <v>1833</v>
      </c>
      <c r="O5" s="9">
        <f>O7</f>
        <v>0</v>
      </c>
      <c r="P5" s="9"/>
      <c r="Q5" s="9">
        <f>Q7</f>
        <v>558</v>
      </c>
      <c r="R5" s="9"/>
      <c r="S5" s="9">
        <f>S7</f>
        <v>1275</v>
      </c>
      <c r="T5" s="9"/>
      <c r="U5" s="9">
        <f>L5</f>
        <v>1833</v>
      </c>
    </row>
    <row r="6" spans="1:21" ht="13.5" customHeight="1">
      <c r="A6" s="15" t="s">
        <v>10</v>
      </c>
      <c r="B6" s="4">
        <v>19123</v>
      </c>
      <c r="C6" s="24">
        <v>19269</v>
      </c>
      <c r="D6" s="24">
        <v>19786</v>
      </c>
      <c r="E6" s="24">
        <v>20113</v>
      </c>
      <c r="F6" s="24">
        <v>20538</v>
      </c>
      <c r="H6" s="24"/>
      <c r="I6" s="24"/>
      <c r="J6" s="24"/>
      <c r="L6" s="24">
        <v>21096</v>
      </c>
      <c r="N6" s="4">
        <f>DATEDIF(B2,D2,"d")</f>
        <v>121</v>
      </c>
      <c r="O6" s="9">
        <f>D6</f>
        <v>19786</v>
      </c>
      <c r="P6" s="9"/>
      <c r="Q6" s="9">
        <f>L6</f>
        <v>21096</v>
      </c>
      <c r="R6" s="9"/>
      <c r="S6" s="9"/>
      <c r="T6" s="9"/>
      <c r="U6" s="9">
        <f>L6</f>
        <v>21096</v>
      </c>
    </row>
    <row r="7" spans="2:22" ht="13.5" customHeight="1">
      <c r="B7" s="16"/>
      <c r="C7" s="24">
        <f>C6-B6</f>
        <v>146</v>
      </c>
      <c r="D7" s="24">
        <f>D6-C6</f>
        <v>517</v>
      </c>
      <c r="E7" s="24">
        <f>E6-D6</f>
        <v>327</v>
      </c>
      <c r="F7" s="24">
        <f>F6-E6</f>
        <v>425</v>
      </c>
      <c r="H7" s="24"/>
      <c r="I7" s="24"/>
      <c r="J7" s="24"/>
      <c r="L7" s="24">
        <f>L6-F6</f>
        <v>558</v>
      </c>
      <c r="O7" s="9">
        <f>O6-D6</f>
        <v>0</v>
      </c>
      <c r="P7" s="9"/>
      <c r="Q7" s="9">
        <f>Q6-F6</f>
        <v>558</v>
      </c>
      <c r="R7" s="9"/>
      <c r="S7" s="9">
        <f>U5-O7-Q7</f>
        <v>1275</v>
      </c>
      <c r="T7" s="9"/>
      <c r="U7" s="9"/>
      <c r="V7" s="4"/>
    </row>
    <row r="8" spans="2:21" ht="13.5" customHeight="1">
      <c r="B8" s="16"/>
      <c r="C8" s="24"/>
      <c r="D8" s="24"/>
      <c r="E8" s="24"/>
      <c r="F8" s="24"/>
      <c r="H8" s="24"/>
      <c r="I8" s="24"/>
      <c r="J8" s="24"/>
      <c r="L8" s="24"/>
      <c r="O8" s="9"/>
      <c r="P8" s="9"/>
      <c r="Q8" s="9"/>
      <c r="R8" s="9"/>
      <c r="S8" s="9"/>
      <c r="T8" s="9"/>
      <c r="U8" s="9"/>
    </row>
    <row r="9" spans="2:21" ht="13.5" customHeight="1">
      <c r="B9" s="16"/>
      <c r="C9" s="24"/>
      <c r="D9" s="24"/>
      <c r="E9" s="24"/>
      <c r="F9" s="24"/>
      <c r="H9" s="24"/>
      <c r="I9" s="24"/>
      <c r="J9" s="24"/>
      <c r="L9" s="24"/>
      <c r="O9" s="9"/>
      <c r="P9" s="9"/>
      <c r="Q9" s="9"/>
      <c r="R9" s="9"/>
      <c r="S9" s="9"/>
      <c r="T9" s="9"/>
      <c r="U9" s="9"/>
    </row>
    <row r="10" spans="2:21" ht="13.5" customHeight="1">
      <c r="B10" s="16"/>
      <c r="C10" s="24"/>
      <c r="D10" s="24"/>
      <c r="E10" s="24"/>
      <c r="F10" s="24"/>
      <c r="H10" s="24"/>
      <c r="I10" s="24"/>
      <c r="J10" s="24"/>
      <c r="L10" s="24"/>
      <c r="O10" s="9"/>
      <c r="P10" s="9"/>
      <c r="Q10" s="9"/>
      <c r="R10" s="9"/>
      <c r="S10" s="9"/>
      <c r="T10" s="9"/>
      <c r="U10" s="9"/>
    </row>
    <row r="11" spans="2:21" ht="13.5" customHeight="1">
      <c r="B11" s="16" t="s">
        <v>2</v>
      </c>
      <c r="C11" s="25">
        <f>DATEDIF(B2,C2,"d")</f>
        <v>55</v>
      </c>
      <c r="D11" s="25">
        <f>DATEDIF(C2,D2,"d")</f>
        <v>66</v>
      </c>
      <c r="E11" s="25">
        <f>DATEDIF(D2,E2,"d")</f>
        <v>57</v>
      </c>
      <c r="F11" s="25">
        <f>DATEDIF(E2,F2,"d")</f>
        <v>68</v>
      </c>
      <c r="H11" s="25">
        <f>DATEDIF(F2,H2,"d")</f>
        <v>57</v>
      </c>
      <c r="I11" s="25">
        <f>DATEDIF(H2,I2,"d")</f>
        <v>63</v>
      </c>
      <c r="J11" s="25">
        <f>DATEDIF(F2,J2,"d")</f>
        <v>120</v>
      </c>
      <c r="L11" s="25">
        <f>DATEDIF(F2,L2,"d")</f>
        <v>120</v>
      </c>
      <c r="O11" s="13">
        <f>DATEDIF(C2,C2,"d")</f>
        <v>0</v>
      </c>
      <c r="P11" s="13"/>
      <c r="Q11" s="13">
        <f>DATEDIF(F2,Q2,"d")</f>
        <v>120</v>
      </c>
      <c r="R11" s="13"/>
      <c r="S11" s="13">
        <f>DATEDIF(F2,S2,"d")</f>
        <v>120</v>
      </c>
      <c r="T11" s="13"/>
      <c r="U11" s="13">
        <f>DATEDIF(F2,U2,"d")</f>
        <v>120</v>
      </c>
    </row>
    <row r="12" spans="2:21" ht="13.5" customHeight="1">
      <c r="B12" s="16"/>
      <c r="C12" s="26"/>
      <c r="D12" s="26"/>
      <c r="E12" s="26"/>
      <c r="F12" s="26"/>
      <c r="H12" s="26"/>
      <c r="I12" s="26"/>
      <c r="J12" s="26"/>
      <c r="L12" s="26"/>
      <c r="O12" s="5"/>
      <c r="P12" s="5"/>
      <c r="Q12" s="5"/>
      <c r="R12" s="5"/>
      <c r="S12" s="5"/>
      <c r="T12" s="5"/>
      <c r="U12" s="5"/>
    </row>
    <row r="13" spans="2:22" ht="13.5" customHeight="1">
      <c r="B13" s="16"/>
      <c r="C13" s="26">
        <v>0.77</v>
      </c>
      <c r="D13" s="26">
        <v>0.93</v>
      </c>
      <c r="E13" s="26">
        <v>0.2</v>
      </c>
      <c r="F13" s="26">
        <v>0.25</v>
      </c>
      <c r="H13" s="26"/>
      <c r="I13" s="26"/>
      <c r="J13" s="26"/>
      <c r="L13" s="26">
        <v>1.1</v>
      </c>
      <c r="O13" s="5"/>
      <c r="P13" s="5"/>
      <c r="Q13" s="5"/>
      <c r="R13" s="5"/>
      <c r="S13" s="5"/>
      <c r="T13" s="5"/>
      <c r="U13" s="5"/>
      <c r="V13" s="3"/>
    </row>
    <row r="14" spans="2:22" ht="13.5" customHeight="1">
      <c r="B14" s="16"/>
      <c r="C14" s="26">
        <f>C5*0.11057</f>
        <v>79.05755</v>
      </c>
      <c r="D14" s="26">
        <f>D5*0.11936</f>
        <v>131.296</v>
      </c>
      <c r="E14" s="26">
        <f>E5*0.11057</f>
        <v>102.05611</v>
      </c>
      <c r="F14" s="26">
        <f>F5*0.11058</f>
        <v>121.41684</v>
      </c>
      <c r="H14" s="26"/>
      <c r="I14" s="26"/>
      <c r="J14" s="26"/>
      <c r="L14" s="26">
        <f>L5*0.11058</f>
        <v>202.69314</v>
      </c>
      <c r="O14" s="5"/>
      <c r="P14" s="5"/>
      <c r="Q14" s="5"/>
      <c r="R14" s="5"/>
      <c r="S14" s="5"/>
      <c r="T14" s="5"/>
      <c r="U14" s="5"/>
      <c r="V14" s="3"/>
    </row>
    <row r="15" spans="2:21" ht="13.5" customHeight="1">
      <c r="B15" s="16"/>
      <c r="C15" s="26"/>
      <c r="D15" s="26"/>
      <c r="E15" s="26">
        <f>-D18*0.05</f>
        <v>-6.6113</v>
      </c>
      <c r="F15" s="26">
        <f>-(E18-E15)*0.05</f>
        <v>-5.1128055</v>
      </c>
      <c r="H15" s="26"/>
      <c r="I15" s="26"/>
      <c r="J15" s="26"/>
      <c r="L15" s="26">
        <v>-6.08</v>
      </c>
      <c r="O15" s="5"/>
      <c r="P15" s="5"/>
      <c r="Q15" s="5"/>
      <c r="R15" s="5"/>
      <c r="S15" s="5"/>
      <c r="T15" s="5"/>
      <c r="U15" s="5"/>
    </row>
    <row r="16" spans="2:21" ht="13.5" customHeight="1">
      <c r="B16" s="16"/>
      <c r="C16" s="26"/>
      <c r="D16" s="26"/>
      <c r="E16" s="26"/>
      <c r="F16" s="26"/>
      <c r="H16" s="26"/>
      <c r="I16" s="26"/>
      <c r="J16" s="26"/>
      <c r="L16" s="26"/>
      <c r="O16" s="5"/>
      <c r="P16" s="5"/>
      <c r="Q16" s="5"/>
      <c r="R16" s="5"/>
      <c r="S16" s="5"/>
      <c r="T16" s="5"/>
      <c r="U16" s="5"/>
    </row>
    <row r="17" spans="2:21" ht="13.5" customHeight="1">
      <c r="B17" s="16"/>
      <c r="C17" s="26"/>
      <c r="D17" s="26"/>
      <c r="E17" s="26"/>
      <c r="F17" s="26"/>
      <c r="H17" s="26"/>
      <c r="I17" s="26"/>
      <c r="J17" s="26"/>
      <c r="L17" s="26"/>
      <c r="O17" s="5"/>
      <c r="P17" s="5"/>
      <c r="Q17" s="5"/>
      <c r="R17" s="5"/>
      <c r="S17" s="5"/>
      <c r="T17" s="5"/>
      <c r="U17" s="5"/>
    </row>
    <row r="18" spans="2:22" ht="13.5" customHeight="1">
      <c r="B18" s="16"/>
      <c r="C18" s="27">
        <f>C13+C14</f>
        <v>79.82755</v>
      </c>
      <c r="D18" s="27">
        <f>D13+D14</f>
        <v>132.226</v>
      </c>
      <c r="E18" s="27">
        <f>E13+E14+E15</f>
        <v>95.64481</v>
      </c>
      <c r="F18" s="27">
        <f>F13+F14+F15</f>
        <v>116.5540345</v>
      </c>
      <c r="H18" s="27"/>
      <c r="I18" s="27"/>
      <c r="J18" s="27"/>
      <c r="L18" s="27">
        <f>L13+L14+L15</f>
        <v>197.71313999999998</v>
      </c>
      <c r="O18" s="27"/>
      <c r="P18" s="7"/>
      <c r="Q18" s="27"/>
      <c r="R18" s="7"/>
      <c r="S18" s="27"/>
      <c r="T18" s="7"/>
      <c r="U18" s="27"/>
      <c r="V18" s="3"/>
    </row>
    <row r="19" spans="2:21" ht="13.5" customHeight="1">
      <c r="B19" s="16"/>
      <c r="C19" s="28"/>
      <c r="D19" s="28"/>
      <c r="E19" s="28"/>
      <c r="F19" s="28"/>
      <c r="H19" s="28"/>
      <c r="I19" s="28"/>
      <c r="J19" s="28"/>
      <c r="L19" s="28"/>
      <c r="O19" s="20"/>
      <c r="P19" s="20"/>
      <c r="Q19" s="20"/>
      <c r="R19" s="20"/>
      <c r="S19" s="20"/>
      <c r="T19" s="20"/>
      <c r="U19" s="20"/>
    </row>
    <row r="20" spans="2:21" ht="13.5" customHeight="1">
      <c r="B20" s="16"/>
      <c r="C20" s="26"/>
      <c r="D20" s="26"/>
      <c r="E20" s="26"/>
      <c r="F20" s="26"/>
      <c r="H20" s="26"/>
      <c r="I20" s="26"/>
      <c r="J20" s="26"/>
      <c r="L20" s="26"/>
      <c r="O20" s="5"/>
      <c r="P20" s="5"/>
      <c r="Q20" s="5"/>
      <c r="R20" s="5"/>
      <c r="S20" s="5"/>
      <c r="T20" s="5"/>
      <c r="U20" s="5"/>
    </row>
    <row r="21" spans="2:22" ht="13.5" customHeight="1">
      <c r="B21" s="16"/>
      <c r="C21" s="26">
        <f>8*C11/365*0.13+C5*0.00527</f>
        <v>3.9247623287671236</v>
      </c>
      <c r="D21" s="26">
        <f>8*D11/365*0.13+D5*0.00527</f>
        <v>5.985054794520549</v>
      </c>
      <c r="E21" s="26">
        <f>8*E11/365*0.13+(E5-599)*0.00527+599*0.00542</f>
        <v>5.1164709589041095</v>
      </c>
      <c r="F21" s="26">
        <f>8*F11/365*0.13+F5*0.00542</f>
        <v>6.144913424657535</v>
      </c>
      <c r="H21" s="26"/>
      <c r="I21" s="26"/>
      <c r="J21" s="26"/>
      <c r="L21" s="26">
        <f>8*L11/365*0.13+L5*0.00542</f>
        <v>10.276777808219178</v>
      </c>
      <c r="O21" s="5"/>
      <c r="P21" s="5"/>
      <c r="Q21" s="5"/>
      <c r="R21" s="5"/>
      <c r="S21" s="5"/>
      <c r="T21" s="5"/>
      <c r="U21" s="5"/>
      <c r="V21" s="3"/>
    </row>
    <row r="22" spans="2:22" ht="13.5" customHeight="1">
      <c r="B22" s="16"/>
      <c r="C22" s="26">
        <f>8*C11/365*0.54+C5*0.0213</f>
        <v>15.880458904109588</v>
      </c>
      <c r="D22" s="26">
        <f>8*D11/365*0.54+D5*0.0213</f>
        <v>24.211150684931507</v>
      </c>
      <c r="E22" s="26">
        <f>8*E11/365*0.54+E5*0.0213</f>
        <v>20.334530136986302</v>
      </c>
      <c r="F22" s="26">
        <f>8*F11/365*0.52+F5*0.0213</f>
        <v>24.162413698630136</v>
      </c>
      <c r="H22" s="26"/>
      <c r="I22" s="26"/>
      <c r="J22" s="26"/>
      <c r="L22" s="26">
        <f>8*L11/365*0.52+L5*0.0213</f>
        <v>40.410571232876705</v>
      </c>
      <c r="O22" s="5"/>
      <c r="P22" s="5"/>
      <c r="Q22" s="5"/>
      <c r="R22" s="5"/>
      <c r="S22" s="5"/>
      <c r="T22" s="5"/>
      <c r="U22" s="5"/>
      <c r="V22" s="3"/>
    </row>
    <row r="23" spans="2:22" ht="13.5" customHeight="1">
      <c r="B23" s="16"/>
      <c r="C23" s="26">
        <f>C5*0.0069</f>
        <v>4.9334999999999996</v>
      </c>
      <c r="D23" s="26">
        <f>880*0.0069+(D5-880)*0.05</f>
        <v>17.072</v>
      </c>
      <c r="E23" s="26">
        <f>760*0.0069+(E5-760)*0.05</f>
        <v>13.394</v>
      </c>
      <c r="F23" s="26">
        <f>907*0.0069+(F5-907)*0.05</f>
        <v>15.808300000000001</v>
      </c>
      <c r="H23" s="26"/>
      <c r="I23" s="26"/>
      <c r="J23" s="26"/>
      <c r="L23" s="26">
        <f>1600*0.0069+(L5-1600)*0.05</f>
        <v>22.689999999999998</v>
      </c>
      <c r="O23" s="5"/>
      <c r="P23" s="5"/>
      <c r="Q23" s="5"/>
      <c r="R23" s="5"/>
      <c r="S23" s="5"/>
      <c r="T23" s="5"/>
      <c r="U23" s="5"/>
      <c r="V23" s="3"/>
    </row>
    <row r="24" spans="2:22" ht="13.5" customHeight="1">
      <c r="B24" s="16"/>
      <c r="C24" s="26">
        <f>C5*0.017</f>
        <v>12.155000000000001</v>
      </c>
      <c r="D24" s="26">
        <f>D5*0.017</f>
        <v>18.700000000000003</v>
      </c>
      <c r="E24" s="26">
        <f>E5*0.017</f>
        <v>15.691</v>
      </c>
      <c r="F24" s="26">
        <f>F5*0.017</f>
        <v>18.666</v>
      </c>
      <c r="H24" s="26"/>
      <c r="I24" s="26"/>
      <c r="J24" s="26"/>
      <c r="L24" s="26">
        <f>L5*0.017</f>
        <v>31.161</v>
      </c>
      <c r="O24" s="5"/>
      <c r="P24" s="5"/>
      <c r="Q24" s="5"/>
      <c r="R24" s="5"/>
      <c r="S24" s="5"/>
      <c r="T24" s="5"/>
      <c r="U24" s="5"/>
      <c r="V24" s="3"/>
    </row>
    <row r="25" spans="2:22" ht="13.5" customHeight="1">
      <c r="B25" s="16"/>
      <c r="C25" s="26">
        <f>C5*0.00007</f>
        <v>0.05005</v>
      </c>
      <c r="D25" s="26">
        <f>D5*0.00007</f>
        <v>0.077</v>
      </c>
      <c r="E25" s="26">
        <f>E5*0.00007</f>
        <v>0.06461</v>
      </c>
      <c r="F25" s="26">
        <f>F5*0.00007</f>
        <v>0.07686</v>
      </c>
      <c r="H25" s="26"/>
      <c r="I25" s="26"/>
      <c r="J25" s="26"/>
      <c r="L25" s="26">
        <f>L5*0.00007</f>
        <v>0.12830999999999998</v>
      </c>
      <c r="O25" s="5"/>
      <c r="P25" s="5"/>
      <c r="Q25" s="5"/>
      <c r="R25" s="5"/>
      <c r="S25" s="5"/>
      <c r="T25" s="5"/>
      <c r="U25" s="5"/>
      <c r="V25" s="3"/>
    </row>
    <row r="26" spans="2:22" ht="13.5" customHeight="1">
      <c r="B26" s="16"/>
      <c r="C26" s="27">
        <f>C21+C22+C23+C24+C25+0.01</f>
        <v>36.95377123287671</v>
      </c>
      <c r="D26" s="27">
        <f>D21+D22+D23+D24+D25+0.01</f>
        <v>66.05520547945206</v>
      </c>
      <c r="E26" s="27">
        <f>E21+E22+E23+E24+E25+0.01</f>
        <v>54.61061109589041</v>
      </c>
      <c r="F26" s="27">
        <f>F21+F22+F23+F24+F25+0.01</f>
        <v>64.86848712328768</v>
      </c>
      <c r="H26" s="27"/>
      <c r="I26" s="27"/>
      <c r="J26" s="27"/>
      <c r="L26" s="27">
        <f>L21+L22+L23+L24+L25</f>
        <v>104.66665904109588</v>
      </c>
      <c r="O26" s="7"/>
      <c r="P26" s="7"/>
      <c r="Q26" s="7"/>
      <c r="R26" s="7"/>
      <c r="S26" s="7"/>
      <c r="T26" s="7"/>
      <c r="U26" s="7"/>
      <c r="V26" s="3"/>
    </row>
    <row r="27" spans="2:21" ht="13.5" customHeight="1">
      <c r="B27" s="16"/>
      <c r="C27" s="29"/>
      <c r="D27" s="29"/>
      <c r="E27" s="29"/>
      <c r="F27" s="29"/>
      <c r="H27" s="29"/>
      <c r="I27" s="29"/>
      <c r="J27" s="29"/>
      <c r="L27" s="29"/>
      <c r="O27" s="6"/>
      <c r="P27" s="6"/>
      <c r="Q27" s="6"/>
      <c r="R27" s="6"/>
      <c r="S27" s="6"/>
      <c r="T27" s="6"/>
      <c r="U27" s="6"/>
    </row>
    <row r="28" spans="2:22" ht="13.5" customHeight="1">
      <c r="B28" s="16" t="s">
        <v>3</v>
      </c>
      <c r="C28" s="27">
        <v>2.58</v>
      </c>
      <c r="D28" s="27">
        <v>2.89</v>
      </c>
      <c r="E28" s="27">
        <v>-2.27</v>
      </c>
      <c r="F28" s="27">
        <v>3.13</v>
      </c>
      <c r="H28" s="27"/>
      <c r="I28" s="27"/>
      <c r="J28" s="27"/>
      <c r="L28" s="27">
        <f>0.23-3.91</f>
        <v>-3.68</v>
      </c>
      <c r="O28" s="7"/>
      <c r="P28" s="7"/>
      <c r="Q28" s="7"/>
      <c r="R28" s="7"/>
      <c r="S28" s="7"/>
      <c r="T28" s="7"/>
      <c r="U28" s="7"/>
      <c r="V28" s="3"/>
    </row>
    <row r="29" spans="2:21" ht="13.5" customHeight="1">
      <c r="B29" s="16"/>
      <c r="C29" s="26"/>
      <c r="D29" s="26"/>
      <c r="E29" s="26"/>
      <c r="F29" s="26"/>
      <c r="H29" s="26"/>
      <c r="I29" s="26"/>
      <c r="J29" s="26"/>
      <c r="L29" s="26"/>
      <c r="O29" s="5"/>
      <c r="P29" s="5"/>
      <c r="Q29" s="5"/>
      <c r="R29" s="5"/>
      <c r="S29" s="5"/>
      <c r="T29" s="5"/>
      <c r="U29" s="5"/>
    </row>
    <row r="30" spans="2:22" ht="13.5" customHeight="1">
      <c r="B30" s="16" t="s">
        <v>4</v>
      </c>
      <c r="C30" s="27">
        <f>(C18+C26+1.57)*0.06</f>
        <v>7.101079273972601</v>
      </c>
      <c r="D30" s="27">
        <f>(D18+D26+2.42-4.09)*0.06</f>
        <v>11.796672328767123</v>
      </c>
      <c r="E30" s="27">
        <f>(E18+E26+2.42-0.41)*0.06</f>
        <v>9.135925265753425</v>
      </c>
      <c r="F30" s="27">
        <f>(F18+F26+2.42+0.25-0.39)*0.06</f>
        <v>11.02215129739726</v>
      </c>
      <c r="H30" s="27"/>
      <c r="I30" s="27"/>
      <c r="J30" s="27"/>
      <c r="L30" s="27">
        <f>7.3+11.09</f>
        <v>18.39</v>
      </c>
      <c r="O30" s="7"/>
      <c r="P30" s="7"/>
      <c r="Q30" s="7"/>
      <c r="R30" s="7"/>
      <c r="S30" s="7"/>
      <c r="T30" s="7"/>
      <c r="U30" s="7"/>
      <c r="V30" s="3"/>
    </row>
    <row r="31" spans="2:22" ht="13.5" customHeight="1">
      <c r="B31" s="19" t="s">
        <v>5</v>
      </c>
      <c r="C31" s="30">
        <f>C18+C26+C28+C30</f>
        <v>126.4624005068493</v>
      </c>
      <c r="D31" s="30">
        <f>D18+D26+D28+D30</f>
        <v>212.96787780821919</v>
      </c>
      <c r="E31" s="30">
        <f>E18+E26+E28+E30</f>
        <v>157.12134636164384</v>
      </c>
      <c r="F31" s="30">
        <f>F18+F26+F28+F30</f>
        <v>195.57467292068495</v>
      </c>
      <c r="H31" s="30"/>
      <c r="I31" s="30"/>
      <c r="J31" s="30"/>
      <c r="L31" s="30">
        <f>L18+L26+L28+L30</f>
        <v>317.08979904109583</v>
      </c>
      <c r="O31" s="12"/>
      <c r="P31" s="12"/>
      <c r="Q31" s="12">
        <f>U31*Q7/U5</f>
        <v>96.52815486357417</v>
      </c>
      <c r="R31" s="12"/>
      <c r="S31" s="12">
        <f>U31*S7/U5</f>
        <v>220.56164417752166</v>
      </c>
      <c r="T31" s="12"/>
      <c r="U31" s="12">
        <f>L31</f>
        <v>317.08979904109583</v>
      </c>
      <c r="V31" s="3"/>
    </row>
    <row r="32" spans="2:21" ht="13.5" customHeight="1">
      <c r="B32" s="16" t="s">
        <v>6</v>
      </c>
      <c r="C32" s="25">
        <v>91</v>
      </c>
      <c r="D32" s="25">
        <v>91</v>
      </c>
      <c r="E32" s="25">
        <v>91</v>
      </c>
      <c r="F32" s="25">
        <v>91</v>
      </c>
      <c r="H32" s="25">
        <v>91</v>
      </c>
      <c r="I32" s="25">
        <v>91</v>
      </c>
      <c r="J32" s="25">
        <v>91</v>
      </c>
      <c r="L32" s="25">
        <v>91</v>
      </c>
      <c r="O32" s="13"/>
      <c r="P32" s="13"/>
      <c r="Q32" s="13">
        <v>35</v>
      </c>
      <c r="R32" s="13"/>
      <c r="S32" s="13">
        <v>56</v>
      </c>
      <c r="T32" s="13"/>
      <c r="U32" s="13">
        <v>91</v>
      </c>
    </row>
    <row r="33" spans="2:22" ht="13.5" customHeight="1">
      <c r="B33" s="16"/>
      <c r="C33" s="26">
        <f>C32*1.55*C11/365</f>
        <v>21.2541095890411</v>
      </c>
      <c r="D33" s="26">
        <f>D32*1.55*D11/365</f>
        <v>25.504931506849317</v>
      </c>
      <c r="E33" s="26">
        <f>E32*1.55*E11/365</f>
        <v>22.026986301369863</v>
      </c>
      <c r="F33" s="26">
        <f>F32*1.55*F11/365</f>
        <v>26.277808219178088</v>
      </c>
      <c r="H33" s="26"/>
      <c r="I33" s="26"/>
      <c r="J33" s="26"/>
      <c r="L33" s="26">
        <f>L32*1.55*L11/365</f>
        <v>46.37260273972603</v>
      </c>
      <c r="O33" s="5"/>
      <c r="P33" s="5"/>
      <c r="Q33" s="5"/>
      <c r="R33" s="5"/>
      <c r="S33" s="5"/>
      <c r="T33" s="5"/>
      <c r="U33" s="5">
        <f>U32*1.55*U11/365</f>
        <v>46.37260273972603</v>
      </c>
      <c r="V33" s="3"/>
    </row>
    <row r="34" spans="2:22" ht="13.5" customHeight="1">
      <c r="B34" s="16"/>
      <c r="C34" s="26">
        <f>C32*0.33*C11/365</f>
        <v>4.525068493150685</v>
      </c>
      <c r="D34" s="26">
        <f>D32*0.33*D11/365</f>
        <v>5.430082191780822</v>
      </c>
      <c r="E34" s="26">
        <f>E32*0.33*E11/365</f>
        <v>4.689616438356165</v>
      </c>
      <c r="F34" s="26">
        <f>F32*0.33*F11/365</f>
        <v>5.594630136986301</v>
      </c>
      <c r="H34" s="26"/>
      <c r="I34" s="26"/>
      <c r="J34" s="26"/>
      <c r="L34" s="26">
        <f>L32*0.33*L11/365</f>
        <v>9.872876712328768</v>
      </c>
      <c r="O34" s="5"/>
      <c r="P34" s="5"/>
      <c r="Q34" s="5"/>
      <c r="R34" s="5"/>
      <c r="S34" s="5"/>
      <c r="T34" s="5"/>
      <c r="U34" s="5">
        <f>U32*0.33*U11/365</f>
        <v>9.872876712328768</v>
      </c>
      <c r="V34" s="3"/>
    </row>
    <row r="35" spans="2:22" ht="13.5" customHeight="1">
      <c r="B35" s="16"/>
      <c r="C35" s="26">
        <f>C32*2200*0.6*0.00035*C11/365</f>
        <v>6.335095890410959</v>
      </c>
      <c r="D35" s="26">
        <f>D32*2200*0.6*0.00035*D11/365</f>
        <v>7.60211506849315</v>
      </c>
      <c r="E35" s="26">
        <f>E32*2200*0.6*0.00035*E11/365</f>
        <v>6.565463013698631</v>
      </c>
      <c r="F35" s="26">
        <f>F32*2200*0.6*0.00035*F11/365</f>
        <v>7.832482191780823</v>
      </c>
      <c r="H35" s="26"/>
      <c r="I35" s="26"/>
      <c r="J35" s="26"/>
      <c r="L35" s="26">
        <f>L32*2200*0.6*0.00035*L11/365</f>
        <v>13.822027397260275</v>
      </c>
      <c r="O35" s="5"/>
      <c r="P35" s="5"/>
      <c r="Q35" s="5"/>
      <c r="R35" s="5"/>
      <c r="S35" s="5"/>
      <c r="T35" s="5"/>
      <c r="U35" s="5">
        <f>U32*2200*0.6*0.00035*U11/365</f>
        <v>13.822027397260275</v>
      </c>
      <c r="V35" s="3"/>
    </row>
    <row r="36" spans="2:22" ht="13.5" customHeight="1">
      <c r="B36" s="16" t="s">
        <v>7</v>
      </c>
      <c r="C36" s="27">
        <f>C33+C34+C35</f>
        <v>32.114273972602746</v>
      </c>
      <c r="D36" s="27">
        <f>D33+D34+D35</f>
        <v>38.53712876712329</v>
      </c>
      <c r="E36" s="27">
        <f>E33+E34+E35</f>
        <v>33.28206575342466</v>
      </c>
      <c r="F36" s="27">
        <f>F33+F34+F35</f>
        <v>39.70492054794521</v>
      </c>
      <c r="H36" s="27">
        <v>33.29</v>
      </c>
      <c r="I36" s="27">
        <v>36.79</v>
      </c>
      <c r="J36" s="27">
        <f>H36+I36</f>
        <v>70.08</v>
      </c>
      <c r="L36" s="27">
        <f>L33+L34+L35</f>
        <v>70.06750684931507</v>
      </c>
      <c r="O36" s="7"/>
      <c r="P36" s="7"/>
      <c r="Q36" s="7"/>
      <c r="R36" s="7"/>
      <c r="S36" s="7"/>
      <c r="T36" s="7"/>
      <c r="U36" s="7">
        <f>U33+U34+U35</f>
        <v>70.06750684931507</v>
      </c>
      <c r="V36" s="3"/>
    </row>
    <row r="37" spans="1:22" s="4" customFormat="1" ht="13.5" customHeight="1">
      <c r="A37" s="15"/>
      <c r="B37" s="16" t="s">
        <v>8</v>
      </c>
      <c r="C37" s="27">
        <f>36*C11/365</f>
        <v>5.424657534246576</v>
      </c>
      <c r="D37" s="27">
        <f>36*D11/365</f>
        <v>6.50958904109589</v>
      </c>
      <c r="E37" s="27">
        <f>36*E11/365</f>
        <v>5.6219178082191785</v>
      </c>
      <c r="F37" s="27">
        <f>36*F11/365</f>
        <v>6.706849315068493</v>
      </c>
      <c r="G37" s="2"/>
      <c r="H37" s="27">
        <v>5.62</v>
      </c>
      <c r="I37" s="27">
        <v>6.22</v>
      </c>
      <c r="J37" s="27">
        <f>H37+I37</f>
        <v>11.84</v>
      </c>
      <c r="K37" s="2"/>
      <c r="L37" s="27">
        <f>36*L11/365</f>
        <v>11.835616438356164</v>
      </c>
      <c r="M37" s="2"/>
      <c r="N37" s="2"/>
      <c r="O37" s="7"/>
      <c r="P37" s="7"/>
      <c r="Q37" s="7"/>
      <c r="R37" s="7"/>
      <c r="S37" s="7"/>
      <c r="T37" s="7"/>
      <c r="U37" s="7">
        <f>36*U11/365</f>
        <v>11.835616438356164</v>
      </c>
      <c r="V37" s="3"/>
    </row>
    <row r="38" spans="1:22" s="4" customFormat="1" ht="13.5" customHeight="1">
      <c r="A38" s="15"/>
      <c r="B38" s="19" t="s">
        <v>9</v>
      </c>
      <c r="C38" s="30">
        <f>C36+C37</f>
        <v>37.53893150684932</v>
      </c>
      <c r="D38" s="30">
        <f>D36+D37</f>
        <v>45.046717808219185</v>
      </c>
      <c r="E38" s="30">
        <f>E36+E37</f>
        <v>38.90398356164384</v>
      </c>
      <c r="F38" s="30">
        <f>F36+F37</f>
        <v>46.4117698630137</v>
      </c>
      <c r="G38" s="2"/>
      <c r="H38" s="30">
        <f>H36+H37</f>
        <v>38.91</v>
      </c>
      <c r="I38" s="30">
        <f>I36+I37</f>
        <v>43.01</v>
      </c>
      <c r="J38" s="30">
        <f>J36+J37</f>
        <v>81.92</v>
      </c>
      <c r="K38" s="2"/>
      <c r="L38" s="30">
        <f>L36+L37</f>
        <v>81.90312328767124</v>
      </c>
      <c r="M38" s="2"/>
      <c r="N38" s="2"/>
      <c r="O38" s="12"/>
      <c r="P38" s="12"/>
      <c r="Q38" s="12">
        <f>U38*Q32/U32</f>
        <v>31.501201264488937</v>
      </c>
      <c r="R38" s="12"/>
      <c r="S38" s="12">
        <f>U38*S32/U32</f>
        <v>50.4019220231823</v>
      </c>
      <c r="T38" s="12"/>
      <c r="U38" s="12">
        <f>U36+U37</f>
        <v>81.90312328767124</v>
      </c>
      <c r="V38" s="3"/>
    </row>
    <row r="39" spans="1:21" s="4" customFormat="1" ht="13.5" customHeight="1">
      <c r="A39" s="15"/>
      <c r="B39" s="16"/>
      <c r="C39" s="26"/>
      <c r="D39" s="26"/>
      <c r="E39" s="26"/>
      <c r="F39" s="26"/>
      <c r="G39" s="2"/>
      <c r="H39" s="26"/>
      <c r="I39" s="26"/>
      <c r="J39" s="26"/>
      <c r="K39" s="2"/>
      <c r="L39" s="26"/>
      <c r="M39" s="2"/>
      <c r="N39" s="2"/>
      <c r="O39" s="5"/>
      <c r="P39" s="5"/>
      <c r="Q39" s="5"/>
      <c r="R39" s="5"/>
      <c r="S39" s="5"/>
      <c r="T39" s="5"/>
      <c r="U39" s="5"/>
    </row>
    <row r="40" spans="2:22" ht="13.5" customHeight="1" thickBot="1">
      <c r="B40" s="16"/>
      <c r="C40" s="31">
        <f>C31+C38</f>
        <v>164.00133201369863</v>
      </c>
      <c r="D40" s="31">
        <f>D31+D38</f>
        <v>258.0145956164384</v>
      </c>
      <c r="E40" s="31">
        <f>E31+E38</f>
        <v>196.0253299232877</v>
      </c>
      <c r="F40" s="31">
        <f>F31+F38+0.01</f>
        <v>241.99644278369863</v>
      </c>
      <c r="H40" s="31"/>
      <c r="I40" s="31"/>
      <c r="J40" s="31"/>
      <c r="L40" s="31">
        <f>L31+L38+0.01</f>
        <v>399.00292232876706</v>
      </c>
      <c r="O40" s="8">
        <f>O31+O38</f>
        <v>0</v>
      </c>
      <c r="P40" s="8"/>
      <c r="Q40" s="8">
        <f>Q31+Q38+0.01</f>
        <v>128.0393561280631</v>
      </c>
      <c r="R40" s="8"/>
      <c r="S40" s="8">
        <f>S31+S38</f>
        <v>270.96356620070395</v>
      </c>
      <c r="T40" s="8"/>
      <c r="U40" s="12">
        <f>O40+Q40+S40</f>
        <v>399.00292232876706</v>
      </c>
      <c r="V40" s="3"/>
    </row>
    <row r="41" spans="3:21" ht="13.5" customHeight="1">
      <c r="C41" s="2" t="str">
        <f>C1</f>
        <v>Συνολικός</v>
      </c>
      <c r="D41" s="2" t="str">
        <f>D1</f>
        <v>Συνολικός</v>
      </c>
      <c r="E41" s="2" t="str">
        <f>E1</f>
        <v>Συνολικός</v>
      </c>
      <c r="F41" s="2" t="str">
        <f>F1</f>
        <v>Συνολικός</v>
      </c>
      <c r="L41" s="2" t="str">
        <f>L1</f>
        <v>Συνολικός</v>
      </c>
      <c r="O41" s="2" t="str">
        <f>O1</f>
        <v>Σωτήρης</v>
      </c>
      <c r="Q41" s="2" t="str">
        <f>Q1</f>
        <v>Φώτης</v>
      </c>
      <c r="S41" s="2" t="str">
        <f>S1</f>
        <v>Δανιήλ</v>
      </c>
      <c r="U41" s="2" t="str">
        <f>U1</f>
        <v>Συνολικός</v>
      </c>
    </row>
    <row r="42" ht="13.5" customHeight="1">
      <c r="A42" s="16"/>
    </row>
    <row r="43" spans="2:20" ht="13.5" customHeight="1">
      <c r="B43" s="15"/>
      <c r="C43" s="15"/>
      <c r="D43" s="15"/>
      <c r="E43" s="15"/>
      <c r="F43" s="15"/>
      <c r="H43" s="15"/>
      <c r="P43" s="32"/>
      <c r="Q43" s="33">
        <f>Q40</f>
        <v>128.0393561280631</v>
      </c>
      <c r="R43" s="32"/>
      <c r="S43" s="33">
        <f>S40</f>
        <v>270.96356620070395</v>
      </c>
      <c r="T43" s="32"/>
    </row>
    <row r="44" spans="1:14" s="1" customFormat="1" ht="13.5" customHeight="1">
      <c r="A44" s="14"/>
      <c r="B44" s="14"/>
      <c r="C44" s="14"/>
      <c r="D44" s="14"/>
      <c r="E44" s="14"/>
      <c r="F44" s="14"/>
      <c r="G44" s="2"/>
      <c r="H44" s="14"/>
      <c r="K44" s="2"/>
      <c r="N44" s="2"/>
    </row>
    <row r="45" spans="1:14" s="1" customFormat="1" ht="13.5" customHeight="1">
      <c r="A45" s="14"/>
      <c r="B45" s="14"/>
      <c r="C45" s="14"/>
      <c r="D45" s="14"/>
      <c r="E45" s="14"/>
      <c r="F45" s="14"/>
      <c r="G45" s="2"/>
      <c r="H45" s="14"/>
      <c r="I45" s="2"/>
      <c r="K45" s="2"/>
      <c r="N45" s="2"/>
    </row>
    <row r="46" spans="2:8" ht="13.5" customHeight="1">
      <c r="B46" s="15"/>
      <c r="C46" s="15"/>
      <c r="D46" s="15"/>
      <c r="E46" s="15"/>
      <c r="F46" s="15"/>
      <c r="G46" s="15"/>
      <c r="H46" s="15"/>
    </row>
    <row r="47" spans="2:8" ht="13.5" customHeight="1">
      <c r="B47" s="15"/>
      <c r="C47" s="15"/>
      <c r="D47" s="15"/>
      <c r="E47" s="15"/>
      <c r="F47" s="15"/>
      <c r="G47" s="15"/>
      <c r="H47" s="15"/>
    </row>
    <row r="48" spans="2:8" ht="13.5" customHeight="1">
      <c r="B48" s="15"/>
      <c r="C48" s="15"/>
      <c r="D48" s="15"/>
      <c r="E48" s="15"/>
      <c r="F48" s="15"/>
      <c r="G48" s="15"/>
      <c r="H48" s="15"/>
    </row>
    <row r="49" spans="1:14" s="3" customFormat="1" ht="13.5" customHeight="1">
      <c r="A49" s="16"/>
      <c r="B49" s="16"/>
      <c r="C49" s="16"/>
      <c r="D49" s="16"/>
      <c r="E49" s="16"/>
      <c r="F49" s="16"/>
      <c r="G49" s="16"/>
      <c r="H49" s="16"/>
      <c r="K49" s="2"/>
      <c r="N49" s="2"/>
    </row>
  </sheetData>
  <sheetProtection/>
  <printOptions/>
  <pageMargins left="0.7500000000000001" right="0.7500000000000001" top="1" bottom="1" header="0.5" footer="0.5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Sotiris Papantonopoulos</dc:creator>
  <cp:keywords/>
  <dc:description/>
  <cp:lastModifiedBy>Sotirios Papantonopoulos</cp:lastModifiedBy>
  <cp:lastPrinted>2018-01-21T17:44:40Z</cp:lastPrinted>
  <dcterms:created xsi:type="dcterms:W3CDTF">2017-05-09T08:59:27Z</dcterms:created>
  <dcterms:modified xsi:type="dcterms:W3CDTF">2020-12-15T17:46:22Z</dcterms:modified>
  <cp:category/>
  <cp:version/>
  <cp:contentType/>
  <cp:contentStatus/>
</cp:coreProperties>
</file>