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orthwind\Costasx\ΔΠΘ\Προπτυχιακά\Μη Συμβατικές Πηγές Ενέργειας\2022\Thema 3 Wind\"/>
    </mc:Choice>
  </mc:AlternateContent>
  <bookViews>
    <workbookView xWindow="-20" yWindow="-20" windowWidth="12620" windowHeight="12500"/>
  </bookViews>
  <sheets>
    <sheet name="sheet 1" sheetId="10" r:id="rId1"/>
  </sheets>
  <calcPr calcId="162913"/>
</workbook>
</file>

<file path=xl/calcChain.xml><?xml version="1.0" encoding="utf-8"?>
<calcChain xmlns="http://schemas.openxmlformats.org/spreadsheetml/2006/main">
  <c r="G3" i="10" l="1"/>
  <c r="G4" i="10" l="1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H4" i="10"/>
  <c r="J4" i="10" s="1"/>
  <c r="H5" i="10"/>
  <c r="H6" i="10"/>
  <c r="J6" i="10" s="1"/>
  <c r="H7" i="10"/>
  <c r="J7" i="10" s="1"/>
  <c r="H8" i="10"/>
  <c r="J8" i="10" s="1"/>
  <c r="H9" i="10"/>
  <c r="J9" i="10" s="1"/>
  <c r="H10" i="10"/>
  <c r="H11" i="10"/>
  <c r="H12" i="10"/>
  <c r="H13" i="10"/>
  <c r="H14" i="10"/>
  <c r="H15" i="10"/>
  <c r="H16" i="10"/>
  <c r="H17" i="10"/>
  <c r="H18" i="10"/>
  <c r="H19" i="10"/>
  <c r="H20" i="10"/>
  <c r="K20" i="10" s="1"/>
  <c r="H21" i="10"/>
  <c r="H22" i="10"/>
  <c r="H23" i="10"/>
  <c r="H24" i="10"/>
  <c r="H25" i="10"/>
  <c r="H26" i="10"/>
  <c r="H27" i="10"/>
  <c r="H28" i="10"/>
  <c r="J5" i="10"/>
  <c r="H3" i="10"/>
  <c r="J3" i="10" s="1"/>
  <c r="M4" i="10" l="1"/>
  <c r="M5" i="10"/>
  <c r="M6" i="10"/>
  <c r="M8" i="10"/>
  <c r="M10" i="10"/>
  <c r="M12" i="10"/>
  <c r="M14" i="10"/>
  <c r="M18" i="10"/>
  <c r="M20" i="10"/>
  <c r="M21" i="10"/>
  <c r="M22" i="10"/>
  <c r="M26" i="10"/>
  <c r="M28" i="10"/>
  <c r="M15" i="10"/>
  <c r="M17" i="10"/>
  <c r="M19" i="10"/>
  <c r="M23" i="10"/>
  <c r="K25" i="10"/>
  <c r="L25" i="10" s="1"/>
  <c r="K27" i="10"/>
  <c r="L27" i="10" s="1"/>
  <c r="M25" i="10"/>
  <c r="M27" i="10"/>
  <c r="M24" i="10"/>
  <c r="M7" i="10"/>
  <c r="M9" i="10"/>
  <c r="M11" i="10"/>
  <c r="M13" i="10"/>
  <c r="M16" i="10"/>
  <c r="M3" i="10"/>
  <c r="N27" i="10" l="1"/>
  <c r="O27" i="10" s="1"/>
  <c r="N25" i="10"/>
  <c r="O25" i="10" s="1"/>
  <c r="I28" i="10"/>
  <c r="I26" i="10"/>
  <c r="I24" i="10"/>
  <c r="K28" i="10"/>
  <c r="L28" i="10" s="1"/>
  <c r="K26" i="10"/>
  <c r="L26" i="10" s="1"/>
  <c r="K24" i="10"/>
  <c r="L24" i="10" s="1"/>
  <c r="I27" i="10"/>
  <c r="J27" i="10" s="1"/>
  <c r="I25" i="10"/>
  <c r="J25" i="10" s="1"/>
  <c r="I14" i="10"/>
  <c r="N26" i="10" l="1"/>
  <c r="O26" i="10" s="1"/>
  <c r="J26" i="10"/>
  <c r="N24" i="10"/>
  <c r="O24" i="10" s="1"/>
  <c r="J24" i="10"/>
  <c r="N28" i="10"/>
  <c r="O28" i="10" s="1"/>
  <c r="J28" i="10"/>
  <c r="I5" i="10"/>
  <c r="K5" i="10"/>
  <c r="L5" i="10" s="1"/>
  <c r="N5" i="10" s="1"/>
  <c r="O5" i="10" s="1"/>
  <c r="I9" i="10"/>
  <c r="I11" i="10"/>
  <c r="I16" i="10"/>
  <c r="K16" i="10"/>
  <c r="I18" i="10"/>
  <c r="K18" i="10"/>
  <c r="I19" i="10"/>
  <c r="K19" i="10"/>
  <c r="I21" i="10"/>
  <c r="K21" i="10"/>
  <c r="L21" i="10" s="1"/>
  <c r="I23" i="10"/>
  <c r="K23" i="10"/>
  <c r="L23" i="10" s="1"/>
  <c r="I13" i="10"/>
  <c r="I3" i="10"/>
  <c r="K3" i="10"/>
  <c r="L3" i="10" s="1"/>
  <c r="I7" i="10"/>
  <c r="I4" i="10"/>
  <c r="K4" i="10"/>
  <c r="I6" i="10"/>
  <c r="K6" i="10"/>
  <c r="L6" i="10" s="1"/>
  <c r="N6" i="10" s="1"/>
  <c r="O6" i="10" s="1"/>
  <c r="I8" i="10"/>
  <c r="I10" i="10"/>
  <c r="I12" i="10"/>
  <c r="I15" i="10"/>
  <c r="K15" i="10"/>
  <c r="L15" i="10" s="1"/>
  <c r="I17" i="10"/>
  <c r="K17" i="10"/>
  <c r="L17" i="10" s="1"/>
  <c r="I20" i="10"/>
  <c r="I22" i="10"/>
  <c r="K22" i="10"/>
  <c r="L22" i="10" s="1"/>
  <c r="K14" i="10"/>
  <c r="N3" i="10" l="1"/>
  <c r="O3" i="10" s="1"/>
  <c r="J14" i="10"/>
  <c r="L14" i="10"/>
  <c r="N14" i="10" s="1"/>
  <c r="O14" i="10" s="1"/>
  <c r="J18" i="10"/>
  <c r="L18" i="10"/>
  <c r="N18" i="10" s="1"/>
  <c r="O18" i="10" s="1"/>
  <c r="J19" i="10"/>
  <c r="L19" i="10"/>
  <c r="N19" i="10" s="1"/>
  <c r="O19" i="10" s="1"/>
  <c r="J20" i="10"/>
  <c r="L20" i="10"/>
  <c r="N20" i="10" s="1"/>
  <c r="O20" i="10" s="1"/>
  <c r="J16" i="10"/>
  <c r="L16" i="10"/>
  <c r="N16" i="10" s="1"/>
  <c r="O16" i="10" s="1"/>
  <c r="L4" i="10"/>
  <c r="N4" i="10" s="1"/>
  <c r="O4" i="10" s="1"/>
  <c r="J17" i="10"/>
  <c r="J15" i="10"/>
  <c r="N22" i="10"/>
  <c r="O22" i="10" s="1"/>
  <c r="J22" i="10"/>
  <c r="N23" i="10"/>
  <c r="O23" i="10" s="1"/>
  <c r="J23" i="10"/>
  <c r="N21" i="10"/>
  <c r="O21" i="10" s="1"/>
  <c r="J21" i="10"/>
  <c r="N17" i="10"/>
  <c r="O17" i="10" s="1"/>
  <c r="N15" i="10"/>
  <c r="O15" i="10" s="1"/>
  <c r="K9" i="10"/>
  <c r="K8" i="10"/>
  <c r="K7" i="10"/>
  <c r="L7" i="10" l="1"/>
  <c r="L9" i="10"/>
  <c r="N9" i="10" s="1"/>
  <c r="O9" i="10" s="1"/>
  <c r="L8" i="10"/>
  <c r="N8" i="10" s="1"/>
  <c r="O8" i="10" s="1"/>
  <c r="K12" i="10"/>
  <c r="K13" i="10"/>
  <c r="J10" i="10" l="1"/>
  <c r="K10" i="10" s="1"/>
  <c r="L10" i="10" s="1"/>
  <c r="N10" i="10" s="1"/>
  <c r="O10" i="10" s="1"/>
  <c r="N7" i="10"/>
  <c r="O7" i="10" s="1"/>
  <c r="J12" i="10"/>
  <c r="L12" i="10"/>
  <c r="N12" i="10" s="1"/>
  <c r="O12" i="10" s="1"/>
  <c r="J13" i="10"/>
  <c r="L13" i="10"/>
  <c r="N13" i="10" s="1"/>
  <c r="O13" i="10" s="1"/>
  <c r="K11" i="10"/>
  <c r="J11" i="10" s="1"/>
  <c r="L11" i="10" l="1"/>
  <c r="R2" i="10" s="1"/>
  <c r="R3" i="10" s="1"/>
  <c r="R4" i="10" s="1"/>
  <c r="R5" i="10" s="1"/>
  <c r="U3" i="10" s="1"/>
  <c r="N11" i="10" l="1"/>
  <c r="O11" i="10" s="1"/>
  <c r="R6" i="10" s="1"/>
  <c r="R7" i="10" s="1"/>
  <c r="U4" i="10" s="1"/>
  <c r="U5" i="10" l="1"/>
  <c r="V5" i="10" s="1"/>
  <c r="V4" i="10"/>
  <c r="W4" i="10" s="1"/>
  <c r="O29" i="10"/>
  <c r="W5" i="10" l="1"/>
  <c r="U6" i="10"/>
  <c r="U7" i="10" s="1"/>
  <c r="V6" i="10"/>
  <c r="W6" i="10" s="1"/>
  <c r="U8" i="10" l="1"/>
  <c r="V7" i="10"/>
  <c r="W7" i="10" s="1"/>
  <c r="U9" i="10" l="1"/>
  <c r="V8" i="10"/>
  <c r="W8" i="10" s="1"/>
  <c r="V9" i="10" l="1"/>
  <c r="W9" i="10" s="1"/>
  <c r="U10" i="10"/>
  <c r="U11" i="10" l="1"/>
  <c r="V10" i="10"/>
  <c r="W10" i="10" s="1"/>
  <c r="U12" i="10" l="1"/>
  <c r="V11" i="10"/>
  <c r="W11" i="10" s="1"/>
  <c r="U13" i="10" l="1"/>
  <c r="V12" i="10"/>
  <c r="W12" i="10" s="1"/>
  <c r="U14" i="10" l="1"/>
  <c r="V13" i="10"/>
  <c r="W13" i="10" s="1"/>
  <c r="V14" i="10" l="1"/>
  <c r="W14" i="10" s="1"/>
  <c r="U15" i="10"/>
  <c r="V15" i="10" l="1"/>
  <c r="W15" i="10" s="1"/>
  <c r="U16" i="10"/>
  <c r="U17" i="10" l="1"/>
  <c r="V16" i="10"/>
  <c r="W16" i="10" s="1"/>
  <c r="U18" i="10" l="1"/>
  <c r="V17" i="10"/>
  <c r="W17" i="10" s="1"/>
  <c r="U19" i="10" l="1"/>
  <c r="V18" i="10"/>
  <c r="W18" i="10" s="1"/>
  <c r="U20" i="10" l="1"/>
  <c r="V19" i="10"/>
  <c r="W19" i="10" s="1"/>
  <c r="U21" i="10" l="1"/>
  <c r="V20" i="10"/>
  <c r="W20" i="10" s="1"/>
  <c r="V21" i="10" l="1"/>
  <c r="W21" i="10" s="1"/>
  <c r="U22" i="10"/>
  <c r="V22" i="10" l="1"/>
  <c r="W22" i="10" s="1"/>
  <c r="U23" i="10"/>
  <c r="U24" i="10" l="1"/>
  <c r="V23" i="10"/>
  <c r="W23" i="10" s="1"/>
  <c r="U25" i="10" l="1"/>
  <c r="V24" i="10"/>
  <c r="W24" i="10" s="1"/>
  <c r="U26" i="10" l="1"/>
  <c r="V25" i="10"/>
  <c r="W25" i="10" s="1"/>
  <c r="U27" i="10" l="1"/>
  <c r="V26" i="10"/>
  <c r="W26" i="10" s="1"/>
  <c r="U28" i="10" l="1"/>
  <c r="V28" i="10" s="1"/>
  <c r="V27" i="10"/>
  <c r="W27" i="10" s="1"/>
  <c r="W28" i="10" l="1"/>
  <c r="R8" i="10" s="1"/>
</calcChain>
</file>

<file path=xl/sharedStrings.xml><?xml version="1.0" encoding="utf-8"?>
<sst xmlns="http://schemas.openxmlformats.org/spreadsheetml/2006/main" count="72" uniqueCount="61">
  <si>
    <t>%</t>
  </si>
  <si>
    <t>€</t>
  </si>
  <si>
    <t>€/MWh</t>
  </si>
  <si>
    <t>A</t>
  </si>
  <si>
    <t>m/s</t>
  </si>
  <si>
    <t>Γ</t>
  </si>
  <si>
    <t>m</t>
  </si>
  <si>
    <t>Δ</t>
  </si>
  <si>
    <t>Ζ</t>
  </si>
  <si>
    <t>vi, m/s</t>
  </si>
  <si>
    <t>vhi, m/s</t>
  </si>
  <si>
    <t>hi</t>
  </si>
  <si>
    <t>Eoi, MWh</t>
  </si>
  <si>
    <t>Eel, MWh</t>
  </si>
  <si>
    <t>Ε</t>
  </si>
  <si>
    <t>Pi, W/m2</t>
  </si>
  <si>
    <t>Cp, %</t>
  </si>
  <si>
    <t>P*oi, W/m2</t>
  </si>
  <si>
    <t>Poi, kW</t>
  </si>
  <si>
    <t>ti, h</t>
  </si>
  <si>
    <t>€/kW</t>
  </si>
  <si>
    <t>€/ΑΓ</t>
  </si>
  <si>
    <t>ΘΕΜΑ</t>
  </si>
  <si>
    <t>ΟΜΑΔΑ</t>
  </si>
  <si>
    <t>ΔΕΔΟΜΕΝΑ</t>
  </si>
  <si>
    <t>Ύψος Α/Γ</t>
  </si>
  <si>
    <t xml:space="preserve">Μέση ταχύτητα ανέμου </t>
  </si>
  <si>
    <t>B</t>
  </si>
  <si>
    <t>Ταχύτητα έναρξης</t>
  </si>
  <si>
    <t>Ονμαστική ταχύτητα</t>
  </si>
  <si>
    <t>Ταχύτητα αποκοπής</t>
  </si>
  <si>
    <t>Πλήθος Α/γ</t>
  </si>
  <si>
    <t>Ονομαστική απόδοση</t>
  </si>
  <si>
    <t>ειδικό κόστος Α/Γ</t>
  </si>
  <si>
    <t>κόστος Α/γ</t>
  </si>
  <si>
    <t>κόστος αιολικού πάρκου</t>
  </si>
  <si>
    <t>ετήσια ηλεκτροπαραγωγή</t>
  </si>
  <si>
    <t>MWh/yr</t>
  </si>
  <si>
    <t>Α</t>
  </si>
  <si>
    <t>Β</t>
  </si>
  <si>
    <t>ΝΑ ΣΥΜΠΛΗΡΩΘΟΥΝ ΤΑ ΛΕΥΚΑ ΚΑΙ ΚΟΚΚΙΝΑ ΚΕΛΛΙΑ, ΜΕΣΑ ΣΤΟ ΠΛΑΙΣΙΟ ΚΑΙ ΜΟΝΟ ΑΥΤΆ</t>
  </si>
  <si>
    <t>ΝΑ ΜΗΝ ΜΕΤΑΚΙΝΗΘΕΙ ΚΑΝΕΝΑ ΚΕΛΙ ΣΕ ΟΛΟ ΤΟ ΑΡΧΕΙΟ</t>
  </si>
  <si>
    <t>ΦΟΙΤΗΤΗΣ 1</t>
  </si>
  <si>
    <t>ΦΟΙΤΗΤΗΣ 2</t>
  </si>
  <si>
    <t>Όνομα</t>
  </si>
  <si>
    <t>Επώνυμο</t>
  </si>
  <si>
    <t>Αρ. Μητρώου (5 ψηφεία)</t>
  </si>
  <si>
    <t>έτη</t>
  </si>
  <si>
    <t>ΣΤΑ ΚΟΚΚΙΝΑ ΚΕΛΙΑ ΝΑ ΜΕΤΑΦΕΡΘΟΥΝ ΔΕΔΟΜΕΝΑ</t>
  </si>
  <si>
    <t>Επίλυση</t>
  </si>
  <si>
    <t>MWh/έτος</t>
  </si>
  <si>
    <t>ολικό ειδικό κόστος Α/Γ</t>
  </si>
  <si>
    <t>Η</t>
  </si>
  <si>
    <t>Τιμή ηλεκτρικής ενέργειας</t>
  </si>
  <si>
    <t>Αθροιστική Χρηματορροή</t>
  </si>
  <si>
    <t>έτος</t>
  </si>
  <si>
    <t>ετήσια έσοδα</t>
  </si>
  <si>
    <t>€/έτος</t>
  </si>
  <si>
    <t>χρόνος αποπληρωμής</t>
  </si>
  <si>
    <t>Παράγοντας σχήματος Weibull, k</t>
  </si>
  <si>
    <t>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</si>
</sst>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€_-;\-* #,##0.00\ _€_-;_-* &quot;-&quot;??\ _€_-;_-@_-"/>
    <numFmt numFmtId="164" formatCode="0.0"/>
    <numFmt numFmtId="165" formatCode="0.0000"/>
    <numFmt numFmtId="166" formatCode="0.000"/>
    <numFmt numFmtId="167" formatCode="_-* #,##0\ _€_-;\-* #,##0\ _€_-;_-* &quot;-&quot;??\ _€_-;_-@_-"/>
  </numFmts>
  <fonts count="4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theme="2" tint="-0.249977111117893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1" fontId="0" fillId="0" borderId="0" xfId="0" applyNumberFormat="1"/>
    <xf numFmtId="164" fontId="0" fillId="0" borderId="0" xfId="0" applyNumberFormat="1"/>
    <xf numFmtId="43" fontId="0" fillId="0" borderId="0" xfId="1" applyFont="1"/>
    <xf numFmtId="43" fontId="0" fillId="0" borderId="0" xfId="0" applyNumberFormat="1"/>
    <xf numFmtId="165" fontId="0" fillId="0" borderId="0" xfId="0" applyNumberFormat="1"/>
    <xf numFmtId="43" fontId="0" fillId="0" borderId="0" xfId="1" applyFont="1" applyAlignment="1"/>
    <xf numFmtId="0" fontId="2" fillId="2" borderId="0" xfId="0" applyFont="1" applyFill="1" applyProtection="1"/>
    <xf numFmtId="0" fontId="2" fillId="2" borderId="0" xfId="0" applyFont="1" applyFill="1" applyAlignment="1" applyProtection="1">
      <alignment horizontal="left"/>
    </xf>
    <xf numFmtId="0" fontId="0" fillId="2" borderId="0" xfId="0" applyFill="1" applyProtection="1"/>
    <xf numFmtId="0" fontId="0" fillId="3" borderId="0" xfId="0" applyFill="1" applyProtection="1"/>
    <xf numFmtId="0" fontId="0" fillId="0" borderId="0" xfId="0" applyProtection="1">
      <protection locked="0"/>
    </xf>
    <xf numFmtId="0" fontId="0" fillId="2" borderId="0" xfId="0" applyFill="1" applyBorder="1" applyProtection="1"/>
    <xf numFmtId="0" fontId="2" fillId="2" borderId="0" xfId="0" applyFont="1" applyFill="1" applyBorder="1" applyProtection="1"/>
    <xf numFmtId="2" fontId="0" fillId="2" borderId="0" xfId="0" applyNumberFormat="1" applyFill="1" applyBorder="1" applyProtection="1"/>
    <xf numFmtId="2" fontId="2" fillId="2" borderId="0" xfId="0" applyNumberFormat="1" applyFont="1" applyFill="1" applyBorder="1" applyProtection="1"/>
    <xf numFmtId="166" fontId="2" fillId="2" borderId="0" xfId="0" applyNumberFormat="1" applyFont="1" applyFill="1" applyBorder="1" applyProtection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2" fontId="0" fillId="2" borderId="0" xfId="0" applyNumberFormat="1" applyFill="1" applyBorder="1" applyProtection="1">
      <protection locked="0"/>
    </xf>
    <xf numFmtId="0" fontId="2" fillId="2" borderId="0" xfId="0" applyFont="1" applyFill="1"/>
    <xf numFmtId="164" fontId="2" fillId="2" borderId="0" xfId="0" applyNumberFormat="1" applyFont="1" applyFill="1"/>
    <xf numFmtId="0" fontId="0" fillId="2" borderId="0" xfId="0" applyFill="1"/>
    <xf numFmtId="164" fontId="0" fillId="2" borderId="0" xfId="0" applyNumberFormat="1" applyFill="1"/>
    <xf numFmtId="1" fontId="0" fillId="2" borderId="0" xfId="0" applyNumberFormat="1" applyFill="1"/>
    <xf numFmtId="0" fontId="0" fillId="3" borderId="0" xfId="0" applyFill="1"/>
    <xf numFmtId="164" fontId="0" fillId="3" borderId="0" xfId="0" applyNumberFormat="1" applyFill="1"/>
    <xf numFmtId="2" fontId="0" fillId="0" borderId="0" xfId="0" applyNumberFormat="1"/>
    <xf numFmtId="2" fontId="2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0" xfId="0" applyFont="1" applyFill="1" applyAlignment="1">
      <alignment horizontal="right"/>
    </xf>
    <xf numFmtId="43" fontId="0" fillId="0" borderId="0" xfId="1" applyFont="1" applyFill="1" applyProtection="1"/>
    <xf numFmtId="43" fontId="2" fillId="2" borderId="0" xfId="1" applyFont="1" applyFill="1" applyProtection="1"/>
    <xf numFmtId="167" fontId="2" fillId="2" borderId="0" xfId="1" applyNumberFormat="1" applyFont="1" applyFill="1"/>
    <xf numFmtId="0" fontId="3" fillId="2" borderId="0" xfId="0" applyFont="1" applyFill="1" applyProtection="1"/>
    <xf numFmtId="0" fontId="0" fillId="4" borderId="0" xfId="0" applyFill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51"/>
  <sheetViews>
    <sheetView tabSelected="1" topLeftCell="J1" zoomScale="60" zoomScaleNormal="60" workbookViewId="0">
      <selection activeCell="C9" sqref="C9:C17"/>
    </sheetView>
  </sheetViews>
  <sheetFormatPr defaultRowHeight="14.5" x14ac:dyDescent="0.35"/>
  <cols>
    <col min="1" max="1" width="29.7265625" customWidth="1"/>
    <col min="2" max="2" width="21.453125" customWidth="1"/>
    <col min="3" max="3" width="20.453125" customWidth="1"/>
    <col min="6" max="6" width="13.54296875" customWidth="1"/>
    <col min="9" max="9" width="10.7265625" customWidth="1"/>
    <col min="11" max="11" width="11.81640625" customWidth="1"/>
    <col min="12" max="12" width="10" customWidth="1"/>
    <col min="13" max="13" width="7.81640625" customWidth="1"/>
    <col min="17" max="17" width="25.81640625" customWidth="1"/>
    <col min="18" max="18" width="16.81640625" customWidth="1"/>
    <col min="21" max="21" width="25" bestFit="1" customWidth="1"/>
    <col min="22" max="22" width="10" customWidth="1"/>
    <col min="24" max="24" width="3.453125" customWidth="1"/>
    <col min="25" max="25" width="15.26953125" bestFit="1" customWidth="1"/>
    <col min="34" max="34" width="9.1796875" style="27"/>
    <col min="36" max="36" width="15.26953125" bestFit="1" customWidth="1"/>
    <col min="47" max="47" width="15.26953125" bestFit="1" customWidth="1"/>
  </cols>
  <sheetData>
    <row r="1" spans="1:34" x14ac:dyDescent="0.35">
      <c r="A1" s="7" t="s">
        <v>22</v>
      </c>
      <c r="B1" s="8">
        <v>4</v>
      </c>
      <c r="C1" s="7"/>
      <c r="D1" s="9"/>
      <c r="E1" s="9"/>
      <c r="F1" s="28" t="s">
        <v>49</v>
      </c>
      <c r="G1" s="19"/>
      <c r="H1" s="14"/>
      <c r="I1" s="14"/>
      <c r="J1" s="16"/>
      <c r="K1" s="15"/>
      <c r="L1" s="13"/>
      <c r="M1" s="13"/>
      <c r="N1" s="12"/>
      <c r="O1" s="9"/>
      <c r="P1" s="9"/>
      <c r="Q1" s="9"/>
      <c r="R1" s="9"/>
      <c r="S1" s="9"/>
      <c r="T1" s="9"/>
      <c r="U1" s="9"/>
      <c r="V1" s="9"/>
      <c r="W1" s="9"/>
      <c r="X1" s="10"/>
      <c r="Z1" t="s">
        <v>23</v>
      </c>
      <c r="AA1" t="s">
        <v>38</v>
      </c>
      <c r="AB1" t="s">
        <v>39</v>
      </c>
      <c r="AC1" t="s">
        <v>5</v>
      </c>
      <c r="AD1" t="s">
        <v>7</v>
      </c>
      <c r="AE1" t="s">
        <v>14</v>
      </c>
      <c r="AF1" t="s">
        <v>8</v>
      </c>
      <c r="AG1" t="s">
        <v>52</v>
      </c>
      <c r="AH1" s="27" t="s">
        <v>60</v>
      </c>
    </row>
    <row r="2" spans="1:34" x14ac:dyDescent="0.35">
      <c r="A2" s="7" t="s">
        <v>23</v>
      </c>
      <c r="B2" s="11"/>
      <c r="C2" s="9"/>
      <c r="D2" s="9"/>
      <c r="E2" s="9"/>
      <c r="F2" s="29" t="s">
        <v>9</v>
      </c>
      <c r="G2" s="20" t="s">
        <v>11</v>
      </c>
      <c r="H2" s="20" t="s">
        <v>10</v>
      </c>
      <c r="I2" s="20" t="s">
        <v>15</v>
      </c>
      <c r="J2" s="20" t="s">
        <v>16</v>
      </c>
      <c r="K2" s="20" t="s">
        <v>17</v>
      </c>
      <c r="L2" s="20" t="s">
        <v>18</v>
      </c>
      <c r="M2" s="20" t="s">
        <v>19</v>
      </c>
      <c r="N2" s="20" t="s">
        <v>12</v>
      </c>
      <c r="O2" s="20" t="s">
        <v>13</v>
      </c>
      <c r="P2" s="9"/>
      <c r="Q2" s="32" t="s">
        <v>33</v>
      </c>
      <c r="R2" s="6">
        <f>(870000/(621+((MAX(L3:L28))^2.05)))+740</f>
        <v>886.18831549551419</v>
      </c>
      <c r="S2" s="21" t="s">
        <v>20</v>
      </c>
      <c r="T2" s="31" t="s">
        <v>55</v>
      </c>
      <c r="U2" s="32" t="s">
        <v>54</v>
      </c>
      <c r="V2" s="32"/>
      <c r="W2" s="9"/>
      <c r="X2" s="10"/>
      <c r="Z2">
        <v>1</v>
      </c>
      <c r="AA2" s="27">
        <v>8</v>
      </c>
      <c r="AB2">
        <v>25</v>
      </c>
      <c r="AC2" s="27">
        <v>9</v>
      </c>
      <c r="AD2" s="27">
        <v>18</v>
      </c>
      <c r="AE2" s="2">
        <v>30</v>
      </c>
      <c r="AF2">
        <v>10</v>
      </c>
      <c r="AG2">
        <v>30</v>
      </c>
      <c r="AH2" s="27">
        <v>2.0499999999999998</v>
      </c>
    </row>
    <row r="3" spans="1:34" x14ac:dyDescent="0.35">
      <c r="A3" s="7"/>
      <c r="B3" s="7" t="s">
        <v>42</v>
      </c>
      <c r="C3" s="7" t="s">
        <v>43</v>
      </c>
      <c r="D3" s="9"/>
      <c r="E3" s="9"/>
      <c r="F3" s="30">
        <v>0</v>
      </c>
      <c r="G3" s="5">
        <f>(C$17/($C$9/0.9))*((F3/($C$9/0.9))^(C$17-1))*EXP(-((F3/($C$9/0.9))^C$17))</f>
        <v>0</v>
      </c>
      <c r="H3" s="2">
        <f>F3*(($C$10/10)^0.15)</f>
        <v>0</v>
      </c>
      <c r="I3" s="2">
        <f>0.5*1.225*H3^3</f>
        <v>0</v>
      </c>
      <c r="J3" s="2">
        <f t="shared" ref="J3:J7" si="0">IF(H3&lt;$C$11,0,IF(H3&lt;$C$12,$C$14,100*K3/I3))</f>
        <v>0</v>
      </c>
      <c r="K3" s="2">
        <f t="shared" ref="K3:K28" si="1">IF(H3&lt;$C$11,0,IF(H3&lt;$C$12,I3*J3/100,IF(H3&lt;$C$13,0.5*($C$14/100)*1.225*($C$12^3),0)))</f>
        <v>0</v>
      </c>
      <c r="L3" s="2">
        <f>(PI()*($C$10/2)^2)*K3/1000</f>
        <v>0</v>
      </c>
      <c r="M3" s="1">
        <f>24*365*G3</f>
        <v>0</v>
      </c>
      <c r="N3" s="2">
        <f>L3*M3/1000</f>
        <v>0</v>
      </c>
      <c r="O3" s="2">
        <f>(90/100)*N3</f>
        <v>0</v>
      </c>
      <c r="P3" s="9"/>
      <c r="Q3" s="32" t="s">
        <v>51</v>
      </c>
      <c r="R3" s="6">
        <f>R2*3.971*(MAX(L3:L28)^(-0.14))</f>
        <v>1958.4678116221683</v>
      </c>
      <c r="S3" s="21" t="s">
        <v>20</v>
      </c>
      <c r="T3" s="7">
        <v>0</v>
      </c>
      <c r="U3" s="34">
        <f>-R5</f>
        <v>-1287778.6268983819</v>
      </c>
      <c r="V3" s="34"/>
      <c r="W3" s="9"/>
      <c r="X3" s="10"/>
      <c r="Z3">
        <v>2</v>
      </c>
      <c r="AA3" s="27">
        <v>8.0500000000000007</v>
      </c>
      <c r="AB3">
        <v>26</v>
      </c>
      <c r="AC3" s="27">
        <v>9.0500000000000007</v>
      </c>
      <c r="AD3" s="27">
        <v>18.05</v>
      </c>
      <c r="AE3" s="2">
        <v>30.5</v>
      </c>
      <c r="AF3">
        <v>12</v>
      </c>
      <c r="AG3">
        <v>30.5</v>
      </c>
      <c r="AH3" s="27">
        <v>2.04</v>
      </c>
    </row>
    <row r="4" spans="1:34" x14ac:dyDescent="0.35">
      <c r="A4" s="7" t="s">
        <v>44</v>
      </c>
      <c r="B4" s="11"/>
      <c r="C4" s="11"/>
      <c r="D4" s="9"/>
      <c r="E4" s="9"/>
      <c r="F4" s="30">
        <v>1</v>
      </c>
      <c r="G4" s="5">
        <f t="shared" ref="G4:G28" si="2">(C$17/($C$9/0.9))*((F4/($C$9/0.9))^(C$17-1))*EXP(-((F4/($C$9/0.9))^C$17))</f>
        <v>2.2997932829294517E-2</v>
      </c>
      <c r="H4" s="2">
        <f t="shared" ref="H4:H28" si="3">F4*(($C$10/10)^0.15)</f>
        <v>1.1473370055629852</v>
      </c>
      <c r="I4" s="2">
        <f t="shared" ref="I4:I28" si="4">0.5*1.225*H4^3</f>
        <v>0.92507958510456334</v>
      </c>
      <c r="J4" s="2">
        <f t="shared" si="0"/>
        <v>0</v>
      </c>
      <c r="K4" s="2">
        <f t="shared" si="1"/>
        <v>0</v>
      </c>
      <c r="L4" s="2">
        <f t="shared" ref="L4:L28" si="5">(PI()*($C$10/2)^2)*K4/1000</f>
        <v>0</v>
      </c>
      <c r="M4" s="1">
        <f t="shared" ref="M4:M28" si="6">24*365*G4</f>
        <v>201.46189158461996</v>
      </c>
      <c r="N4" s="2">
        <f t="shared" ref="N4:N28" si="7">L4*M4/1000</f>
        <v>0</v>
      </c>
      <c r="O4" s="2">
        <f t="shared" ref="O4:O28" si="8">(90/100)*N4</f>
        <v>0</v>
      </c>
      <c r="P4" s="9"/>
      <c r="Q4" s="32" t="s">
        <v>34</v>
      </c>
      <c r="R4" s="6">
        <f>R3*MAX(L3:L28)</f>
        <v>128777.86268983818</v>
      </c>
      <c r="S4" s="21" t="s">
        <v>21</v>
      </c>
      <c r="T4" s="7">
        <v>1</v>
      </c>
      <c r="U4" s="33">
        <f>U3+R$7</f>
        <v>-1196542.7658243531</v>
      </c>
      <c r="V4" s="36">
        <f>IF(T4*U4&gt;0,1,0)</f>
        <v>0</v>
      </c>
      <c r="W4" s="36">
        <f>IF(V4+V3=1,T4,0)</f>
        <v>0</v>
      </c>
      <c r="X4" s="10"/>
      <c r="Z4">
        <v>3</v>
      </c>
      <c r="AA4" s="27">
        <v>8.1</v>
      </c>
      <c r="AB4">
        <v>27</v>
      </c>
      <c r="AC4" s="27">
        <v>9.1</v>
      </c>
      <c r="AD4" s="27">
        <v>18.100000000000001</v>
      </c>
      <c r="AE4" s="2">
        <v>31</v>
      </c>
      <c r="AF4">
        <v>14</v>
      </c>
      <c r="AG4">
        <v>31</v>
      </c>
      <c r="AH4" s="27">
        <v>2.0299999999999998</v>
      </c>
    </row>
    <row r="5" spans="1:34" x14ac:dyDescent="0.35">
      <c r="A5" s="7" t="s">
        <v>45</v>
      </c>
      <c r="B5" s="11"/>
      <c r="C5" s="11"/>
      <c r="D5" s="9"/>
      <c r="E5" s="9"/>
      <c r="F5" s="30">
        <v>2</v>
      </c>
      <c r="G5" s="5">
        <f t="shared" si="2"/>
        <v>4.5950686039358341E-2</v>
      </c>
      <c r="H5" s="2">
        <f t="shared" si="3"/>
        <v>2.2946740111259705</v>
      </c>
      <c r="I5" s="2">
        <f t="shared" si="4"/>
        <v>7.4006366808365067</v>
      </c>
      <c r="J5" s="2">
        <f t="shared" si="0"/>
        <v>0</v>
      </c>
      <c r="K5" s="2">
        <f t="shared" si="1"/>
        <v>0</v>
      </c>
      <c r="L5" s="2">
        <f t="shared" si="5"/>
        <v>0</v>
      </c>
      <c r="M5" s="1">
        <f t="shared" si="6"/>
        <v>402.52800970477904</v>
      </c>
      <c r="N5" s="2">
        <f t="shared" si="7"/>
        <v>0</v>
      </c>
      <c r="O5" s="2">
        <f t="shared" si="8"/>
        <v>0</v>
      </c>
      <c r="P5" s="9"/>
      <c r="Q5" s="32" t="s">
        <v>35</v>
      </c>
      <c r="R5" s="6">
        <f>R4*$C$15</f>
        <v>1287778.6268983819</v>
      </c>
      <c r="S5" s="21" t="s">
        <v>1</v>
      </c>
      <c r="T5" s="7">
        <v>2</v>
      </c>
      <c r="U5" s="33">
        <f>U4+R$7</f>
        <v>-1105306.9047503243</v>
      </c>
      <c r="V5" s="36">
        <f t="shared" ref="V5:V28" si="9">IF(T5*U5&gt;0,1,0)</f>
        <v>0</v>
      </c>
      <c r="W5" s="36">
        <f t="shared" ref="W5:W28" si="10">IF(V5+V4=1,T5,0)</f>
        <v>0</v>
      </c>
      <c r="X5" s="10"/>
      <c r="Z5">
        <v>4</v>
      </c>
      <c r="AA5" s="27">
        <v>8.15</v>
      </c>
      <c r="AB5">
        <v>28</v>
      </c>
      <c r="AC5" s="27">
        <v>9.15</v>
      </c>
      <c r="AD5" s="27">
        <v>18.149999999999999</v>
      </c>
      <c r="AE5" s="2">
        <v>31.5</v>
      </c>
      <c r="AF5">
        <v>16</v>
      </c>
      <c r="AG5">
        <v>31.5</v>
      </c>
      <c r="AH5" s="27">
        <v>2.02</v>
      </c>
    </row>
    <row r="6" spans="1:34" x14ac:dyDescent="0.35">
      <c r="A6" s="7" t="s">
        <v>46</v>
      </c>
      <c r="B6" s="11"/>
      <c r="C6" s="11"/>
      <c r="D6" s="9"/>
      <c r="E6" s="9"/>
      <c r="F6" s="30">
        <v>3</v>
      </c>
      <c r="G6" s="5">
        <f t="shared" si="2"/>
        <v>6.6182012641017501E-2</v>
      </c>
      <c r="H6" s="2">
        <f t="shared" si="3"/>
        <v>3.4420110166889559</v>
      </c>
      <c r="I6" s="2">
        <f t="shared" si="4"/>
        <v>24.977148797823212</v>
      </c>
      <c r="J6" s="2">
        <f t="shared" si="0"/>
        <v>0</v>
      </c>
      <c r="K6" s="2">
        <f t="shared" si="1"/>
        <v>0</v>
      </c>
      <c r="L6" s="2">
        <f t="shared" si="5"/>
        <v>0</v>
      </c>
      <c r="M6" s="1">
        <f t="shared" si="6"/>
        <v>579.75443073531335</v>
      </c>
      <c r="N6" s="2">
        <f t="shared" si="7"/>
        <v>0</v>
      </c>
      <c r="O6" s="2">
        <f t="shared" si="8"/>
        <v>0</v>
      </c>
      <c r="P6" s="9"/>
      <c r="Q6" s="32" t="s">
        <v>36</v>
      </c>
      <c r="R6" s="6">
        <f>$C$15*SUM(O3:O28)</f>
        <v>3041.1953691342892</v>
      </c>
      <c r="S6" s="21" t="s">
        <v>37</v>
      </c>
      <c r="T6" s="7">
        <v>3</v>
      </c>
      <c r="U6" s="33">
        <f t="shared" ref="U6:U28" si="11">U5+R$7</f>
        <v>-1014071.0436762957</v>
      </c>
      <c r="V6" s="36">
        <f t="shared" si="9"/>
        <v>0</v>
      </c>
      <c r="W6" s="36">
        <f t="shared" si="10"/>
        <v>0</v>
      </c>
      <c r="X6" s="10"/>
      <c r="Z6">
        <v>5</v>
      </c>
      <c r="AA6" s="27">
        <v>8.1999999999999993</v>
      </c>
      <c r="AB6">
        <v>29</v>
      </c>
      <c r="AC6" s="27">
        <v>9.1999999999999993</v>
      </c>
      <c r="AD6" s="27">
        <v>18.2</v>
      </c>
      <c r="AE6" s="2">
        <v>32</v>
      </c>
      <c r="AF6">
        <v>18</v>
      </c>
      <c r="AG6">
        <v>32</v>
      </c>
      <c r="AH6" s="27">
        <v>2.0099999999999998</v>
      </c>
    </row>
    <row r="7" spans="1:34" x14ac:dyDescent="0.35">
      <c r="A7" s="7"/>
      <c r="B7" s="9"/>
      <c r="C7" s="9"/>
      <c r="D7" s="9"/>
      <c r="E7" s="9"/>
      <c r="F7" s="30">
        <v>4</v>
      </c>
      <c r="G7" s="5">
        <f t="shared" si="2"/>
        <v>8.2087483841752684E-2</v>
      </c>
      <c r="H7" s="2">
        <f t="shared" si="3"/>
        <v>4.5893480222519409</v>
      </c>
      <c r="I7" s="2">
        <f t="shared" si="4"/>
        <v>59.205093446692054</v>
      </c>
      <c r="J7" s="2">
        <f t="shared" si="0"/>
        <v>0</v>
      </c>
      <c r="K7" s="2">
        <f t="shared" si="1"/>
        <v>0</v>
      </c>
      <c r="L7" s="2">
        <f t="shared" si="5"/>
        <v>0</v>
      </c>
      <c r="M7" s="1">
        <f t="shared" si="6"/>
        <v>719.08635845375352</v>
      </c>
      <c r="N7" s="2">
        <f>L7*M7/1000</f>
        <v>0</v>
      </c>
      <c r="O7" s="2">
        <f t="shared" si="8"/>
        <v>0</v>
      </c>
      <c r="P7" s="9"/>
      <c r="Q7" s="31" t="s">
        <v>56</v>
      </c>
      <c r="R7" s="6">
        <f>R6*C16</f>
        <v>91235.861074028682</v>
      </c>
      <c r="S7" s="21" t="s">
        <v>57</v>
      </c>
      <c r="T7" s="7">
        <v>4</v>
      </c>
      <c r="U7" s="33">
        <f t="shared" si="11"/>
        <v>-922835.18260226701</v>
      </c>
      <c r="V7" s="36">
        <f t="shared" si="9"/>
        <v>0</v>
      </c>
      <c r="W7" s="36">
        <f t="shared" si="10"/>
        <v>0</v>
      </c>
      <c r="X7" s="10"/>
      <c r="Z7">
        <v>6</v>
      </c>
      <c r="AA7" s="27">
        <v>8.25</v>
      </c>
      <c r="AB7">
        <v>30</v>
      </c>
      <c r="AC7" s="27">
        <v>9.25</v>
      </c>
      <c r="AD7" s="27">
        <v>18.25</v>
      </c>
      <c r="AE7" s="2">
        <v>32.5</v>
      </c>
      <c r="AF7">
        <v>20</v>
      </c>
      <c r="AG7">
        <v>32.5</v>
      </c>
      <c r="AH7" s="27">
        <v>2</v>
      </c>
    </row>
    <row r="8" spans="1:34" x14ac:dyDescent="0.35">
      <c r="A8" s="13" t="s">
        <v>24</v>
      </c>
      <c r="B8" s="12"/>
      <c r="C8" s="12"/>
      <c r="D8" s="12"/>
      <c r="E8" s="12"/>
      <c r="F8" s="30">
        <v>5</v>
      </c>
      <c r="G8" s="5">
        <f t="shared" si="2"/>
        <v>9.2686902115617059E-2</v>
      </c>
      <c r="H8" s="2">
        <f t="shared" si="3"/>
        <v>5.736685027814926</v>
      </c>
      <c r="I8" s="2">
        <f t="shared" si="4"/>
        <v>115.63494813807038</v>
      </c>
      <c r="J8" s="2">
        <f>IF(H8&lt;$C$11,0,IF(H8&lt;$C$12,$C$14,100*K8/I8))</f>
        <v>30</v>
      </c>
      <c r="K8" s="2">
        <f t="shared" si="1"/>
        <v>34.69048444142112</v>
      </c>
      <c r="L8" s="2">
        <f t="shared" si="5"/>
        <v>17.028651729787438</v>
      </c>
      <c r="M8" s="1">
        <f t="shared" si="6"/>
        <v>811.93726253280545</v>
      </c>
      <c r="N8" s="2">
        <f t="shared" si="7"/>
        <v>13.826196870108134</v>
      </c>
      <c r="O8" s="2">
        <f t="shared" si="8"/>
        <v>12.443577183097322</v>
      </c>
      <c r="P8" s="9"/>
      <c r="Q8" s="31" t="s">
        <v>58</v>
      </c>
      <c r="R8" s="35">
        <f>MAX(W4:W28)</f>
        <v>15</v>
      </c>
      <c r="S8" s="7" t="s">
        <v>47</v>
      </c>
      <c r="T8" s="7">
        <v>5</v>
      </c>
      <c r="U8" s="33">
        <f t="shared" si="11"/>
        <v>-831599.32152823836</v>
      </c>
      <c r="V8" s="36">
        <f t="shared" si="9"/>
        <v>0</v>
      </c>
      <c r="W8" s="36">
        <f t="shared" si="10"/>
        <v>0</v>
      </c>
      <c r="X8" s="10"/>
      <c r="Z8">
        <v>7</v>
      </c>
      <c r="AA8" s="27">
        <v>8.3000000000000007</v>
      </c>
      <c r="AB8">
        <v>31</v>
      </c>
      <c r="AC8" s="27">
        <v>9.3000000000000007</v>
      </c>
      <c r="AD8" s="27">
        <v>18.3</v>
      </c>
      <c r="AE8" s="2">
        <v>33</v>
      </c>
      <c r="AF8">
        <v>22</v>
      </c>
      <c r="AG8">
        <v>33</v>
      </c>
      <c r="AH8" s="27">
        <v>1.99</v>
      </c>
    </row>
    <row r="9" spans="1:34" x14ac:dyDescent="0.35">
      <c r="A9" s="17" t="s">
        <v>26</v>
      </c>
      <c r="B9" s="18" t="s">
        <v>3</v>
      </c>
      <c r="C9" s="37">
        <v>8</v>
      </c>
      <c r="D9" s="17" t="s">
        <v>4</v>
      </c>
      <c r="E9" s="12"/>
      <c r="F9" s="30">
        <v>6</v>
      </c>
      <c r="G9" s="5">
        <f t="shared" si="2"/>
        <v>9.7645140309674708E-2</v>
      </c>
      <c r="H9" s="2">
        <f t="shared" si="3"/>
        <v>6.8840220333779119</v>
      </c>
      <c r="I9" s="2">
        <f t="shared" si="4"/>
        <v>199.81719038258569</v>
      </c>
      <c r="J9" s="2">
        <f>IF(H9&lt;$C$11,0,IF(H9&lt;$C$12,$C$14,100*K9/I9))</f>
        <v>30</v>
      </c>
      <c r="K9" s="2">
        <f t="shared" si="1"/>
        <v>59.945157114775711</v>
      </c>
      <c r="L9" s="2">
        <f t="shared" si="5"/>
        <v>29.425510189072703</v>
      </c>
      <c r="M9" s="1">
        <f t="shared" si="6"/>
        <v>855.37142911275043</v>
      </c>
      <c r="N9" s="2">
        <f t="shared" si="7"/>
        <v>25.169740702798919</v>
      </c>
      <c r="O9" s="2">
        <f>(90/100)*N9</f>
        <v>22.652766632519029</v>
      </c>
      <c r="P9" s="22"/>
      <c r="Q9" s="9"/>
      <c r="R9" s="22"/>
      <c r="S9" s="22"/>
      <c r="T9" s="7">
        <v>6</v>
      </c>
      <c r="U9" s="33">
        <f t="shared" si="11"/>
        <v>-740363.46045420971</v>
      </c>
      <c r="V9" s="36">
        <f t="shared" si="9"/>
        <v>0</v>
      </c>
      <c r="W9" s="36">
        <f t="shared" si="10"/>
        <v>0</v>
      </c>
      <c r="X9" s="10"/>
      <c r="Z9">
        <v>8</v>
      </c>
      <c r="AA9" s="27">
        <v>8.35</v>
      </c>
      <c r="AB9">
        <v>32</v>
      </c>
      <c r="AC9" s="27">
        <v>9.35</v>
      </c>
      <c r="AD9" s="27">
        <v>18.350000000000001</v>
      </c>
      <c r="AE9" s="2">
        <v>33.5</v>
      </c>
      <c r="AF9">
        <v>24</v>
      </c>
      <c r="AG9">
        <v>33.5</v>
      </c>
      <c r="AH9" s="27">
        <v>1.98</v>
      </c>
    </row>
    <row r="10" spans="1:34" x14ac:dyDescent="0.35">
      <c r="A10" s="17" t="s">
        <v>25</v>
      </c>
      <c r="B10" s="18" t="s">
        <v>27</v>
      </c>
      <c r="C10" s="37">
        <v>25</v>
      </c>
      <c r="D10" s="17" t="s">
        <v>6</v>
      </c>
      <c r="E10" s="12"/>
      <c r="F10" s="30">
        <v>7</v>
      </c>
      <c r="G10" s="5">
        <f t="shared" si="2"/>
        <v>9.7238207190992104E-2</v>
      </c>
      <c r="H10" s="2">
        <f t="shared" si="3"/>
        <v>8.0313590389408969</v>
      </c>
      <c r="I10" s="2">
        <f>0.5*1.225*H10^3</f>
        <v>317.3022976908652</v>
      </c>
      <c r="J10" s="2">
        <f t="shared" ref="J10:J14" si="12">IF(H10&lt;$C$11,0,IF(H10&lt;$C$12,$C$14,100*K10/I10))</f>
        <v>30</v>
      </c>
      <c r="K10" s="2">
        <f t="shared" si="1"/>
        <v>95.190689307259561</v>
      </c>
      <c r="L10" s="2">
        <f>(PI()*($C$10/2)^2)*K10/1000</f>
        <v>46.726620346536734</v>
      </c>
      <c r="M10" s="1">
        <f t="shared" si="6"/>
        <v>851.80669499309079</v>
      </c>
      <c r="N10" s="2">
        <f t="shared" si="7"/>
        <v>39.802048045580364</v>
      </c>
      <c r="O10" s="2">
        <f t="shared" si="8"/>
        <v>35.821843241022329</v>
      </c>
      <c r="P10" s="9"/>
      <c r="Q10" s="9"/>
      <c r="R10" s="22"/>
      <c r="S10" s="22"/>
      <c r="T10" s="7">
        <v>7</v>
      </c>
      <c r="U10" s="33">
        <f t="shared" si="11"/>
        <v>-649127.59938018105</v>
      </c>
      <c r="V10" s="36">
        <f t="shared" si="9"/>
        <v>0</v>
      </c>
      <c r="W10" s="36">
        <f t="shared" si="10"/>
        <v>0</v>
      </c>
      <c r="X10" s="10"/>
      <c r="Z10">
        <v>9</v>
      </c>
      <c r="AA10" s="27">
        <v>8.4000000000000092</v>
      </c>
      <c r="AB10">
        <v>33</v>
      </c>
      <c r="AC10" s="27">
        <v>9.4000000000000092</v>
      </c>
      <c r="AD10" s="27">
        <v>18.399999999999999</v>
      </c>
      <c r="AE10" s="2">
        <v>34</v>
      </c>
      <c r="AF10">
        <v>26</v>
      </c>
      <c r="AG10">
        <v>34</v>
      </c>
      <c r="AH10" s="27">
        <v>1.97</v>
      </c>
    </row>
    <row r="11" spans="1:34" x14ac:dyDescent="0.35">
      <c r="A11" s="17" t="s">
        <v>28</v>
      </c>
      <c r="B11" s="18"/>
      <c r="C11" s="37">
        <v>5</v>
      </c>
      <c r="D11" s="17" t="s">
        <v>4</v>
      </c>
      <c r="E11" s="12"/>
      <c r="F11" s="30">
        <v>8</v>
      </c>
      <c r="G11" s="5">
        <f t="shared" si="2"/>
        <v>9.2242442398986435E-2</v>
      </c>
      <c r="H11" s="2">
        <f t="shared" si="3"/>
        <v>9.1786960445038819</v>
      </c>
      <c r="I11" s="2">
        <f t="shared" si="4"/>
        <v>473.64074757353643</v>
      </c>
      <c r="J11" s="2">
        <f t="shared" si="12"/>
        <v>28.281719992683403</v>
      </c>
      <c r="K11" s="2">
        <f t="shared" si="1"/>
        <v>133.95374999999999</v>
      </c>
      <c r="L11" s="2">
        <f t="shared" si="5"/>
        <v>65.754393268875575</v>
      </c>
      <c r="M11" s="1">
        <f t="shared" si="6"/>
        <v>808.04379541512117</v>
      </c>
      <c r="N11" s="2">
        <f t="shared" si="7"/>
        <v>53.132429502200715</v>
      </c>
      <c r="O11" s="2">
        <f t="shared" si="8"/>
        <v>47.819186551980643</v>
      </c>
      <c r="P11" s="22"/>
      <c r="Q11" s="9"/>
      <c r="R11" s="22"/>
      <c r="S11" s="22"/>
      <c r="T11" s="7">
        <v>8</v>
      </c>
      <c r="U11" s="33">
        <f t="shared" si="11"/>
        <v>-557891.7383061524</v>
      </c>
      <c r="V11" s="36">
        <f t="shared" si="9"/>
        <v>0</v>
      </c>
      <c r="W11" s="36">
        <f t="shared" si="10"/>
        <v>0</v>
      </c>
      <c r="X11" s="10"/>
      <c r="Z11">
        <v>10</v>
      </c>
      <c r="AA11" s="27">
        <v>8.4500000000000099</v>
      </c>
      <c r="AB11">
        <v>34</v>
      </c>
      <c r="AC11" s="27">
        <v>9.4500000000000099</v>
      </c>
      <c r="AD11" s="27">
        <v>18.45</v>
      </c>
      <c r="AE11" s="2">
        <v>34.5</v>
      </c>
      <c r="AF11">
        <v>28</v>
      </c>
      <c r="AG11">
        <v>34.5</v>
      </c>
      <c r="AH11" s="27">
        <v>1.96</v>
      </c>
    </row>
    <row r="12" spans="1:34" x14ac:dyDescent="0.35">
      <c r="A12" s="17" t="s">
        <v>29</v>
      </c>
      <c r="B12" s="18" t="s">
        <v>5</v>
      </c>
      <c r="C12" s="37">
        <v>9</v>
      </c>
      <c r="D12" s="17" t="s">
        <v>4</v>
      </c>
      <c r="E12" s="12"/>
      <c r="F12" s="30">
        <v>9</v>
      </c>
      <c r="G12" s="5">
        <f t="shared" si="2"/>
        <v>8.3767362428676218E-2</v>
      </c>
      <c r="H12" s="2">
        <f t="shared" si="3"/>
        <v>10.326033050066867</v>
      </c>
      <c r="I12" s="2">
        <f t="shared" si="4"/>
        <v>674.38301754122654</v>
      </c>
      <c r="J12" s="2">
        <f t="shared" si="12"/>
        <v>19.863155879634988</v>
      </c>
      <c r="K12" s="2">
        <f t="shared" si="1"/>
        <v>133.95374999999999</v>
      </c>
      <c r="L12" s="2">
        <f t="shared" si="5"/>
        <v>65.754393268875575</v>
      </c>
      <c r="M12" s="1">
        <f t="shared" si="6"/>
        <v>733.80209487520369</v>
      </c>
      <c r="N12" s="2">
        <f t="shared" si="7"/>
        <v>48.250711527948887</v>
      </c>
      <c r="O12" s="2">
        <f t="shared" si="8"/>
        <v>43.425640375153996</v>
      </c>
      <c r="P12" s="9"/>
      <c r="Q12" s="9"/>
      <c r="R12" s="22"/>
      <c r="S12" s="22"/>
      <c r="T12" s="7">
        <v>9</v>
      </c>
      <c r="U12" s="33">
        <f t="shared" si="11"/>
        <v>-466655.87723212375</v>
      </c>
      <c r="V12" s="36">
        <f t="shared" si="9"/>
        <v>0</v>
      </c>
      <c r="W12" s="36">
        <f t="shared" si="10"/>
        <v>0</v>
      </c>
      <c r="X12" s="10"/>
      <c r="Z12">
        <v>11</v>
      </c>
      <c r="AA12" s="27">
        <v>8.5000000000000107</v>
      </c>
      <c r="AB12">
        <v>35</v>
      </c>
      <c r="AC12" s="27">
        <v>9.5000000000000107</v>
      </c>
      <c r="AD12" s="27">
        <v>18.5</v>
      </c>
      <c r="AE12" s="2">
        <v>35</v>
      </c>
      <c r="AF12">
        <v>30</v>
      </c>
      <c r="AG12">
        <v>35</v>
      </c>
      <c r="AH12" s="27">
        <v>1.95</v>
      </c>
    </row>
    <row r="13" spans="1:34" x14ac:dyDescent="0.35">
      <c r="A13" s="17" t="s">
        <v>30</v>
      </c>
      <c r="B13" s="18" t="s">
        <v>7</v>
      </c>
      <c r="C13" s="37">
        <v>18</v>
      </c>
      <c r="D13" s="17" t="s">
        <v>4</v>
      </c>
      <c r="E13" s="12"/>
      <c r="F13" s="30">
        <v>10</v>
      </c>
      <c r="G13" s="5">
        <f t="shared" si="2"/>
        <v>7.3066117768844932E-2</v>
      </c>
      <c r="H13" s="2">
        <f t="shared" si="3"/>
        <v>11.473370055629852</v>
      </c>
      <c r="I13" s="2">
        <f>0.5*1.225*H13^3</f>
        <v>925.07958510456308</v>
      </c>
      <c r="J13" s="2">
        <f t="shared" si="12"/>
        <v>14.480240636253907</v>
      </c>
      <c r="K13" s="2">
        <f t="shared" si="1"/>
        <v>133.95374999999999</v>
      </c>
      <c r="L13" s="2">
        <f t="shared" si="5"/>
        <v>65.754393268875575</v>
      </c>
      <c r="M13" s="1">
        <f t="shared" si="6"/>
        <v>640.05919165508158</v>
      </c>
      <c r="N13" s="2">
        <f>L13*M13/1000</f>
        <v>42.086703803446838</v>
      </c>
      <c r="O13" s="2">
        <f t="shared" si="8"/>
        <v>37.878033423102153</v>
      </c>
      <c r="P13" s="22"/>
      <c r="Q13" s="9"/>
      <c r="R13" s="22"/>
      <c r="S13" s="22"/>
      <c r="T13" s="7">
        <v>10</v>
      </c>
      <c r="U13" s="33">
        <f t="shared" si="11"/>
        <v>-375420.0161580951</v>
      </c>
      <c r="V13" s="36">
        <f t="shared" si="9"/>
        <v>0</v>
      </c>
      <c r="W13" s="36">
        <f t="shared" si="10"/>
        <v>0</v>
      </c>
      <c r="X13" s="10"/>
      <c r="Z13">
        <v>12</v>
      </c>
      <c r="AA13" s="27">
        <v>8.5500000000000096</v>
      </c>
      <c r="AB13">
        <v>36</v>
      </c>
      <c r="AC13" s="27">
        <v>9.5500000000000096</v>
      </c>
      <c r="AD13" s="27">
        <v>18.55</v>
      </c>
      <c r="AE13" s="2">
        <v>35.5</v>
      </c>
      <c r="AF13">
        <v>32</v>
      </c>
      <c r="AG13">
        <v>35.5</v>
      </c>
      <c r="AH13" s="27">
        <v>1.96</v>
      </c>
    </row>
    <row r="14" spans="1:34" x14ac:dyDescent="0.35">
      <c r="A14" s="17" t="s">
        <v>32</v>
      </c>
      <c r="B14" s="18" t="s">
        <v>14</v>
      </c>
      <c r="C14" s="37">
        <v>30</v>
      </c>
      <c r="D14" s="17" t="s">
        <v>0</v>
      </c>
      <c r="E14" s="12"/>
      <c r="F14" s="30">
        <v>11</v>
      </c>
      <c r="G14" s="5">
        <f t="shared" si="2"/>
        <v>6.1358320988591238E-2</v>
      </c>
      <c r="H14" s="2">
        <f t="shared" si="3"/>
        <v>12.620707061192837</v>
      </c>
      <c r="I14" s="2">
        <f t="shared" si="4"/>
        <v>1231.2809277741735</v>
      </c>
      <c r="J14" s="2">
        <f t="shared" si="12"/>
        <v>10.87921911063404</v>
      </c>
      <c r="K14" s="2">
        <f t="shared" si="1"/>
        <v>133.95374999999999</v>
      </c>
      <c r="L14" s="2">
        <f t="shared" si="5"/>
        <v>65.754393268875575</v>
      </c>
      <c r="M14" s="1">
        <f t="shared" si="6"/>
        <v>537.49889186005919</v>
      </c>
      <c r="N14" s="2">
        <f t="shared" si="7"/>
        <v>35.342913516951157</v>
      </c>
      <c r="O14" s="2">
        <f t="shared" si="8"/>
        <v>31.808622165256043</v>
      </c>
      <c r="P14" s="9"/>
      <c r="Q14" s="9"/>
      <c r="R14" s="22"/>
      <c r="S14" s="22"/>
      <c r="T14" s="7">
        <v>11</v>
      </c>
      <c r="U14" s="33">
        <f t="shared" si="11"/>
        <v>-284184.15508406644</v>
      </c>
      <c r="V14" s="36">
        <f t="shared" si="9"/>
        <v>0</v>
      </c>
      <c r="W14" s="36">
        <f t="shared" si="10"/>
        <v>0</v>
      </c>
      <c r="X14" s="10"/>
      <c r="Z14">
        <v>13</v>
      </c>
      <c r="AA14" s="27">
        <v>8.6000000000000103</v>
      </c>
      <c r="AB14">
        <v>37</v>
      </c>
      <c r="AC14" s="27">
        <v>9.6000000000000103</v>
      </c>
      <c r="AD14" s="27">
        <v>18.600000000000001</v>
      </c>
      <c r="AE14" s="2">
        <v>36</v>
      </c>
      <c r="AF14">
        <v>34</v>
      </c>
      <c r="AG14">
        <v>36</v>
      </c>
      <c r="AH14" s="27">
        <v>1.97</v>
      </c>
    </row>
    <row r="15" spans="1:34" x14ac:dyDescent="0.35">
      <c r="A15" s="17" t="s">
        <v>31</v>
      </c>
      <c r="B15" s="18" t="s">
        <v>8</v>
      </c>
      <c r="C15" s="37">
        <v>10</v>
      </c>
      <c r="D15" s="17"/>
      <c r="E15" s="16"/>
      <c r="F15" s="30">
        <v>12</v>
      </c>
      <c r="G15" s="5">
        <f t="shared" si="2"/>
        <v>4.9692280621420483E-2</v>
      </c>
      <c r="H15" s="2">
        <f t="shared" si="3"/>
        <v>13.768044066755824</v>
      </c>
      <c r="I15" s="2">
        <f t="shared" si="4"/>
        <v>1598.5375230606855</v>
      </c>
      <c r="J15" s="2">
        <f>IF(H15&lt;$C$11,0,IF(H15&lt;$C$12,$C$14,100*K15/I15))</f>
        <v>8.3797688867210081</v>
      </c>
      <c r="K15" s="2">
        <f t="shared" si="1"/>
        <v>133.95374999999999</v>
      </c>
      <c r="L15" s="2">
        <f t="shared" si="5"/>
        <v>65.754393268875575</v>
      </c>
      <c r="M15" s="1">
        <f t="shared" si="6"/>
        <v>435.30437824364344</v>
      </c>
      <c r="N15" s="2">
        <f t="shared" si="7"/>
        <v>28.623175278695896</v>
      </c>
      <c r="O15" s="2">
        <f t="shared" si="8"/>
        <v>25.760857750826307</v>
      </c>
      <c r="P15" s="22"/>
      <c r="Q15" s="9"/>
      <c r="R15" s="9"/>
      <c r="S15" s="9"/>
      <c r="T15" s="7">
        <v>12</v>
      </c>
      <c r="U15" s="33">
        <f t="shared" si="11"/>
        <v>-192948.29401003776</v>
      </c>
      <c r="V15" s="36">
        <f t="shared" si="9"/>
        <v>0</v>
      </c>
      <c r="W15" s="36">
        <f t="shared" si="10"/>
        <v>0</v>
      </c>
      <c r="X15" s="10"/>
      <c r="Z15">
        <v>14</v>
      </c>
      <c r="AA15" s="27">
        <v>8.6500000000000092</v>
      </c>
      <c r="AB15">
        <v>38</v>
      </c>
      <c r="AC15" s="27">
        <v>9.6500000000000092</v>
      </c>
      <c r="AD15" s="27">
        <v>18.649999999999999</v>
      </c>
      <c r="AE15" s="2">
        <v>36.5</v>
      </c>
      <c r="AF15">
        <v>36</v>
      </c>
      <c r="AG15">
        <v>36.5</v>
      </c>
      <c r="AH15" s="27">
        <v>1.98</v>
      </c>
    </row>
    <row r="16" spans="1:34" x14ac:dyDescent="0.35">
      <c r="A16" s="17" t="s">
        <v>53</v>
      </c>
      <c r="B16" s="18" t="s">
        <v>52</v>
      </c>
      <c r="C16" s="37">
        <v>30</v>
      </c>
      <c r="D16" s="17" t="s">
        <v>2</v>
      </c>
      <c r="E16" s="16"/>
      <c r="F16" s="30">
        <v>13</v>
      </c>
      <c r="G16" s="5">
        <f t="shared" si="2"/>
        <v>3.8861250635026282E-2</v>
      </c>
      <c r="H16" s="2">
        <f t="shared" si="3"/>
        <v>14.915381072318809</v>
      </c>
      <c r="I16" s="2">
        <f t="shared" si="4"/>
        <v>2032.3998484747256</v>
      </c>
      <c r="J16" s="2">
        <f>IF(H16&lt;$C$11,0,IF(H16&lt;$C$12,$C$14,100*K16/I16))</f>
        <v>6.5909151735338654</v>
      </c>
      <c r="K16" s="2">
        <f t="shared" si="1"/>
        <v>133.95374999999999</v>
      </c>
      <c r="L16" s="2">
        <f t="shared" si="5"/>
        <v>65.754393268875575</v>
      </c>
      <c r="M16" s="1">
        <f t="shared" si="6"/>
        <v>340.42455556283022</v>
      </c>
      <c r="N16" s="2">
        <f t="shared" si="7"/>
        <v>22.384410104860521</v>
      </c>
      <c r="O16" s="2">
        <f t="shared" si="8"/>
        <v>20.145969094374468</v>
      </c>
      <c r="P16" s="9"/>
      <c r="Q16" s="9"/>
      <c r="R16" s="9"/>
      <c r="S16" s="9"/>
      <c r="T16" s="7">
        <v>13</v>
      </c>
      <c r="U16" s="33">
        <f t="shared" si="11"/>
        <v>-101712.43293600908</v>
      </c>
      <c r="V16" s="36">
        <f t="shared" si="9"/>
        <v>0</v>
      </c>
      <c r="W16" s="36">
        <f t="shared" si="10"/>
        <v>0</v>
      </c>
      <c r="X16" s="10"/>
      <c r="Z16">
        <v>15</v>
      </c>
      <c r="AA16" s="27">
        <v>8.7000000000000099</v>
      </c>
      <c r="AB16">
        <v>39</v>
      </c>
      <c r="AC16" s="27">
        <v>9.7000000000000099</v>
      </c>
      <c r="AD16" s="27">
        <v>18.7</v>
      </c>
      <c r="AE16" s="2">
        <v>37</v>
      </c>
      <c r="AF16">
        <v>38</v>
      </c>
      <c r="AG16">
        <v>37</v>
      </c>
      <c r="AH16" s="27">
        <v>1.99</v>
      </c>
    </row>
    <row r="17" spans="1:34" x14ac:dyDescent="0.35">
      <c r="A17" s="15" t="s">
        <v>59</v>
      </c>
      <c r="B17" s="18" t="s">
        <v>60</v>
      </c>
      <c r="C17" s="37">
        <v>2.0499999999999998</v>
      </c>
      <c r="D17" s="14"/>
      <c r="E17" s="16"/>
      <c r="F17" s="30">
        <v>14</v>
      </c>
      <c r="G17" s="5">
        <f t="shared" si="2"/>
        <v>2.9375162080657671E-2</v>
      </c>
      <c r="H17" s="2">
        <f t="shared" si="3"/>
        <v>16.062718077881794</v>
      </c>
      <c r="I17" s="2">
        <f t="shared" si="4"/>
        <v>2538.4183815269216</v>
      </c>
      <c r="J17" s="2">
        <f t="shared" ref="J17:J21" si="13">IF(H17&lt;$C$11,0,IF(H17&lt;$C$12,$C$14,100*K17/I17))</f>
        <v>5.2770556254569616</v>
      </c>
      <c r="K17" s="2">
        <f t="shared" si="1"/>
        <v>133.95374999999999</v>
      </c>
      <c r="L17" s="2">
        <f t="shared" si="5"/>
        <v>65.754393268875575</v>
      </c>
      <c r="M17" s="1">
        <f t="shared" si="6"/>
        <v>257.32641982656122</v>
      </c>
      <c r="N17" s="2">
        <f t="shared" si="7"/>
        <v>16.920342607747486</v>
      </c>
      <c r="O17" s="2">
        <f t="shared" si="8"/>
        <v>15.228308346972737</v>
      </c>
      <c r="P17" s="22"/>
      <c r="Q17" s="9"/>
      <c r="R17" s="9"/>
      <c r="S17" s="9"/>
      <c r="T17" s="7">
        <v>14</v>
      </c>
      <c r="U17" s="33">
        <f t="shared" si="11"/>
        <v>-10476.571861980396</v>
      </c>
      <c r="V17" s="36">
        <f t="shared" si="9"/>
        <v>0</v>
      </c>
      <c r="W17" s="36">
        <f t="shared" si="10"/>
        <v>0</v>
      </c>
      <c r="X17" s="10"/>
      <c r="Z17">
        <v>16</v>
      </c>
      <c r="AA17" s="27">
        <v>8.7500000000000107</v>
      </c>
      <c r="AB17">
        <v>40</v>
      </c>
      <c r="AC17" s="27">
        <v>9.7500000000000107</v>
      </c>
      <c r="AD17" s="27">
        <v>18.75</v>
      </c>
      <c r="AE17" s="2">
        <v>37.5</v>
      </c>
      <c r="AF17">
        <v>40</v>
      </c>
      <c r="AG17">
        <v>37.5</v>
      </c>
      <c r="AH17" s="27">
        <v>2</v>
      </c>
    </row>
    <row r="18" spans="1:34" x14ac:dyDescent="0.35">
      <c r="A18" s="15"/>
      <c r="B18" s="19"/>
      <c r="C18" s="14"/>
      <c r="D18" s="14"/>
      <c r="E18" s="16"/>
      <c r="F18" s="30">
        <v>15</v>
      </c>
      <c r="G18" s="5">
        <f t="shared" si="2"/>
        <v>2.1478719379243942E-2</v>
      </c>
      <c r="H18" s="2">
        <f t="shared" si="3"/>
        <v>17.210055083444779</v>
      </c>
      <c r="I18" s="2">
        <f t="shared" si="4"/>
        <v>3122.1435997279013</v>
      </c>
      <c r="J18" s="2">
        <f t="shared" si="13"/>
        <v>4.2904416700011563</v>
      </c>
      <c r="K18" s="2">
        <f t="shared" si="1"/>
        <v>133.95374999999999</v>
      </c>
      <c r="L18" s="2">
        <f t="shared" si="5"/>
        <v>65.754393268875575</v>
      </c>
      <c r="M18" s="1">
        <f t="shared" si="6"/>
        <v>188.15358176217694</v>
      </c>
      <c r="N18" s="2">
        <f t="shared" si="7"/>
        <v>12.371924610137718</v>
      </c>
      <c r="O18" s="2">
        <f t="shared" si="8"/>
        <v>11.134732149123947</v>
      </c>
      <c r="P18" s="9"/>
      <c r="Q18" s="9"/>
      <c r="R18" s="9"/>
      <c r="S18" s="9"/>
      <c r="T18" s="7">
        <v>15</v>
      </c>
      <c r="U18" s="33">
        <f t="shared" si="11"/>
        <v>80759.289212048287</v>
      </c>
      <c r="V18" s="36">
        <f t="shared" si="9"/>
        <v>1</v>
      </c>
      <c r="W18" s="36">
        <f t="shared" si="10"/>
        <v>15</v>
      </c>
      <c r="X18" s="10"/>
      <c r="Z18">
        <v>17</v>
      </c>
      <c r="AA18" s="27">
        <v>8.8000000000000096</v>
      </c>
      <c r="AB18">
        <v>41</v>
      </c>
      <c r="AC18" s="27">
        <v>9.8000000000000096</v>
      </c>
      <c r="AD18" s="27">
        <v>18.8</v>
      </c>
      <c r="AE18" s="2">
        <v>38</v>
      </c>
      <c r="AF18">
        <v>10</v>
      </c>
      <c r="AG18">
        <v>38</v>
      </c>
      <c r="AH18" s="27">
        <v>2.0099999999999998</v>
      </c>
    </row>
    <row r="19" spans="1:34" x14ac:dyDescent="0.35">
      <c r="A19" s="22"/>
      <c r="B19" s="22"/>
      <c r="C19" s="22"/>
      <c r="D19" s="22"/>
      <c r="E19" s="22"/>
      <c r="F19" s="30">
        <v>16</v>
      </c>
      <c r="G19" s="5">
        <f t="shared" si="2"/>
        <v>1.5200594166018483E-2</v>
      </c>
      <c r="H19" s="2">
        <f t="shared" si="3"/>
        <v>18.357392089007764</v>
      </c>
      <c r="I19" s="2">
        <f t="shared" si="4"/>
        <v>3789.1259805882914</v>
      </c>
      <c r="J19" s="2">
        <f t="shared" si="13"/>
        <v>0</v>
      </c>
      <c r="K19" s="2">
        <f t="shared" si="1"/>
        <v>0</v>
      </c>
      <c r="L19" s="2">
        <f t="shared" si="5"/>
        <v>0</v>
      </c>
      <c r="M19" s="1">
        <f t="shared" si="6"/>
        <v>133.15720489432192</v>
      </c>
      <c r="N19" s="2">
        <f t="shared" si="7"/>
        <v>0</v>
      </c>
      <c r="O19" s="2">
        <f t="shared" si="8"/>
        <v>0</v>
      </c>
      <c r="P19" s="22"/>
      <c r="Q19" s="9"/>
      <c r="R19" s="9"/>
      <c r="S19" s="9"/>
      <c r="T19" s="7">
        <v>16</v>
      </c>
      <c r="U19" s="33">
        <f t="shared" si="11"/>
        <v>171995.15028607697</v>
      </c>
      <c r="V19" s="36">
        <f t="shared" si="9"/>
        <v>1</v>
      </c>
      <c r="W19" s="36">
        <f t="shared" si="10"/>
        <v>0</v>
      </c>
      <c r="X19" s="10"/>
      <c r="Z19">
        <v>18</v>
      </c>
      <c r="AA19" s="27">
        <v>8.8500000000000103</v>
      </c>
      <c r="AB19">
        <v>42</v>
      </c>
      <c r="AC19" s="27">
        <v>9.8500000000000103</v>
      </c>
      <c r="AD19" s="27">
        <v>18.850000000000001</v>
      </c>
      <c r="AE19" s="2">
        <v>38.5</v>
      </c>
      <c r="AF19">
        <v>12</v>
      </c>
      <c r="AG19">
        <v>38.5</v>
      </c>
      <c r="AH19" s="27">
        <v>2.02</v>
      </c>
    </row>
    <row r="20" spans="1:34" x14ac:dyDescent="0.35">
      <c r="A20" s="22"/>
      <c r="B20" s="22"/>
      <c r="C20" s="22"/>
      <c r="D20" s="22"/>
      <c r="E20" s="22"/>
      <c r="F20" s="30">
        <v>17</v>
      </c>
      <c r="G20" s="5">
        <f t="shared" si="2"/>
        <v>1.0417031641713185E-2</v>
      </c>
      <c r="H20" s="2">
        <f t="shared" si="3"/>
        <v>19.504729094570749</v>
      </c>
      <c r="I20" s="2">
        <f t="shared" si="4"/>
        <v>4544.9160016187188</v>
      </c>
      <c r="J20" s="2">
        <f t="shared" si="13"/>
        <v>0</v>
      </c>
      <c r="K20" s="2">
        <f>IF(H20&lt;$C$11,0,IF(H20&lt;$C$12,I20*J20/100,IF(H20&lt;$C$13,0.5*($C$14/100)*1.225*($C$12^3),0)))</f>
        <v>0</v>
      </c>
      <c r="L20" s="2">
        <f t="shared" si="5"/>
        <v>0</v>
      </c>
      <c r="M20" s="1">
        <f t="shared" si="6"/>
        <v>91.253197181407501</v>
      </c>
      <c r="N20" s="2">
        <f t="shared" si="7"/>
        <v>0</v>
      </c>
      <c r="O20" s="2">
        <f t="shared" si="8"/>
        <v>0</v>
      </c>
      <c r="P20" s="9"/>
      <c r="Q20" s="9"/>
      <c r="R20" s="9"/>
      <c r="S20" s="9"/>
      <c r="T20" s="7">
        <v>17</v>
      </c>
      <c r="U20" s="33">
        <f t="shared" si="11"/>
        <v>263231.01136010565</v>
      </c>
      <c r="V20" s="36">
        <f t="shared" si="9"/>
        <v>1</v>
      </c>
      <c r="W20" s="36">
        <f t="shared" si="10"/>
        <v>0</v>
      </c>
      <c r="X20" s="10"/>
      <c r="Z20">
        <v>19</v>
      </c>
      <c r="AA20" s="27">
        <v>8.9000000000000092</v>
      </c>
      <c r="AB20">
        <v>43</v>
      </c>
      <c r="AC20" s="27">
        <v>9.9000000000000092</v>
      </c>
      <c r="AD20" s="27">
        <v>18.899999999999999</v>
      </c>
      <c r="AE20" s="2">
        <v>39</v>
      </c>
      <c r="AF20">
        <v>14</v>
      </c>
      <c r="AG20">
        <v>39</v>
      </c>
      <c r="AH20" s="27">
        <v>2.0299999999999998</v>
      </c>
    </row>
    <row r="21" spans="1:34" x14ac:dyDescent="0.35">
      <c r="A21" s="22"/>
      <c r="B21" s="22"/>
      <c r="C21" s="22"/>
      <c r="D21" s="22"/>
      <c r="E21" s="22"/>
      <c r="F21" s="30">
        <v>18</v>
      </c>
      <c r="G21" s="5">
        <f t="shared" si="2"/>
        <v>6.9155349867641184E-3</v>
      </c>
      <c r="H21" s="2">
        <f t="shared" si="3"/>
        <v>20.652066100133734</v>
      </c>
      <c r="I21" s="2">
        <f t="shared" si="4"/>
        <v>5395.0641403298123</v>
      </c>
      <c r="J21" s="2">
        <f t="shared" si="13"/>
        <v>0</v>
      </c>
      <c r="K21" s="2">
        <f t="shared" si="1"/>
        <v>0</v>
      </c>
      <c r="L21" s="2">
        <f t="shared" si="5"/>
        <v>0</v>
      </c>
      <c r="M21" s="1">
        <f t="shared" si="6"/>
        <v>60.58008648405368</v>
      </c>
      <c r="N21" s="2">
        <f t="shared" si="7"/>
        <v>0</v>
      </c>
      <c r="O21" s="2">
        <f t="shared" si="8"/>
        <v>0</v>
      </c>
      <c r="P21" s="22"/>
      <c r="Q21" s="9"/>
      <c r="R21" s="9"/>
      <c r="S21" s="9"/>
      <c r="T21" s="7">
        <v>18</v>
      </c>
      <c r="U21" s="33">
        <f t="shared" si="11"/>
        <v>354466.87243413436</v>
      </c>
      <c r="V21" s="36">
        <f t="shared" si="9"/>
        <v>1</v>
      </c>
      <c r="W21" s="36">
        <f t="shared" si="10"/>
        <v>0</v>
      </c>
      <c r="X21" s="10"/>
      <c r="Z21">
        <v>20</v>
      </c>
      <c r="AA21" s="27">
        <v>8.9500000000000099</v>
      </c>
      <c r="AB21">
        <v>44</v>
      </c>
      <c r="AC21" s="27">
        <v>9.9500000000000099</v>
      </c>
      <c r="AD21" s="27">
        <v>18.95</v>
      </c>
      <c r="AE21" s="2">
        <v>39.5</v>
      </c>
      <c r="AF21">
        <v>16</v>
      </c>
      <c r="AG21">
        <v>39.5</v>
      </c>
      <c r="AH21" s="27">
        <v>2.04</v>
      </c>
    </row>
    <row r="22" spans="1:34" x14ac:dyDescent="0.35">
      <c r="A22" s="22"/>
      <c r="B22" s="22"/>
      <c r="C22" s="22"/>
      <c r="D22" s="22"/>
      <c r="E22" s="22"/>
      <c r="F22" s="30">
        <v>19</v>
      </c>
      <c r="G22" s="5">
        <f t="shared" si="2"/>
        <v>4.4487907424284627E-3</v>
      </c>
      <c r="H22" s="2">
        <f t="shared" si="3"/>
        <v>21.799403105696719</v>
      </c>
      <c r="I22" s="2">
        <f t="shared" si="4"/>
        <v>6345.1208742321987</v>
      </c>
      <c r="J22" s="2">
        <f>IF(H22&lt;$C$11,0,IF(H22&lt;$C$12,$C$14,100*K22/I22))</f>
        <v>0</v>
      </c>
      <c r="K22" s="2">
        <f t="shared" si="1"/>
        <v>0</v>
      </c>
      <c r="L22" s="2">
        <f t="shared" si="5"/>
        <v>0</v>
      </c>
      <c r="M22" s="1">
        <f t="shared" si="6"/>
        <v>38.971406903673333</v>
      </c>
      <c r="N22" s="2">
        <f t="shared" si="7"/>
        <v>0</v>
      </c>
      <c r="O22" s="2">
        <f t="shared" si="8"/>
        <v>0</v>
      </c>
      <c r="P22" s="9"/>
      <c r="Q22" s="9"/>
      <c r="R22" s="9"/>
      <c r="S22" s="9"/>
      <c r="T22" s="7">
        <v>19</v>
      </c>
      <c r="U22" s="33">
        <f t="shared" si="11"/>
        <v>445702.73350816302</v>
      </c>
      <c r="V22" s="36">
        <f t="shared" si="9"/>
        <v>1</v>
      </c>
      <c r="W22" s="36">
        <f t="shared" si="10"/>
        <v>0</v>
      </c>
      <c r="X22" s="10"/>
      <c r="Z22">
        <v>21</v>
      </c>
      <c r="AA22" s="27">
        <v>9.0000000000000107</v>
      </c>
      <c r="AB22">
        <v>45</v>
      </c>
      <c r="AC22" s="27">
        <v>10</v>
      </c>
      <c r="AD22" s="27">
        <v>19</v>
      </c>
      <c r="AE22" s="2">
        <v>40</v>
      </c>
      <c r="AF22">
        <v>18</v>
      </c>
      <c r="AG22">
        <v>40</v>
      </c>
      <c r="AH22" s="27">
        <v>2.0499999999999998</v>
      </c>
    </row>
    <row r="23" spans="1:34" x14ac:dyDescent="0.35">
      <c r="A23" s="22"/>
      <c r="B23" s="22"/>
      <c r="C23" s="22"/>
      <c r="D23" s="22"/>
      <c r="E23" s="22"/>
      <c r="F23" s="30">
        <v>20</v>
      </c>
      <c r="G23" s="5">
        <f t="shared" si="2"/>
        <v>2.7739846486369291E-3</v>
      </c>
      <c r="H23" s="2">
        <f t="shared" si="3"/>
        <v>22.946740111259704</v>
      </c>
      <c r="I23" s="2">
        <f t="shared" si="4"/>
        <v>7400.6366808365046</v>
      </c>
      <c r="J23" s="2">
        <f>IF(H23&lt;$C$11,0,IF(H23&lt;$C$12,$C$14,100*K23/I23))</f>
        <v>0</v>
      </c>
      <c r="K23" s="2">
        <f t="shared" si="1"/>
        <v>0</v>
      </c>
      <c r="L23" s="2">
        <f t="shared" si="5"/>
        <v>0</v>
      </c>
      <c r="M23" s="1">
        <f t="shared" si="6"/>
        <v>24.3001055220595</v>
      </c>
      <c r="N23" s="2">
        <f t="shared" si="7"/>
        <v>0</v>
      </c>
      <c r="O23" s="2">
        <f t="shared" si="8"/>
        <v>0</v>
      </c>
      <c r="P23" s="22"/>
      <c r="Q23" s="9"/>
      <c r="R23" s="9"/>
      <c r="S23" s="9"/>
      <c r="T23" s="7">
        <v>20</v>
      </c>
      <c r="U23" s="33">
        <f t="shared" si="11"/>
        <v>536938.59458219167</v>
      </c>
      <c r="V23" s="36">
        <f t="shared" si="9"/>
        <v>1</v>
      </c>
      <c r="W23" s="36">
        <f t="shared" si="10"/>
        <v>0</v>
      </c>
      <c r="X23" s="10"/>
      <c r="Z23">
        <v>22</v>
      </c>
      <c r="AA23" s="27">
        <v>9.0500000000000096</v>
      </c>
      <c r="AB23">
        <v>46</v>
      </c>
      <c r="AC23" s="27">
        <v>10.050000000000001</v>
      </c>
      <c r="AD23" s="27">
        <v>19.05</v>
      </c>
      <c r="AE23" s="2">
        <v>40.5</v>
      </c>
      <c r="AF23">
        <v>20</v>
      </c>
      <c r="AG23">
        <v>40.5</v>
      </c>
      <c r="AH23" s="27">
        <v>2.04</v>
      </c>
    </row>
    <row r="24" spans="1:34" x14ac:dyDescent="0.35">
      <c r="A24" s="22"/>
      <c r="B24" s="22"/>
      <c r="C24" s="22"/>
      <c r="D24" s="22"/>
      <c r="E24" s="22"/>
      <c r="F24" s="30">
        <v>21</v>
      </c>
      <c r="G24" s="5">
        <f t="shared" si="2"/>
        <v>1.6768874804634385E-3</v>
      </c>
      <c r="H24" s="2">
        <f t="shared" si="3"/>
        <v>24.094077116822689</v>
      </c>
      <c r="I24" s="2">
        <f t="shared" si="4"/>
        <v>8567.1620376533592</v>
      </c>
      <c r="J24" s="2">
        <f t="shared" ref="J24:J28" si="14">IF(H24&lt;$C$11,0,IF(H24&lt;$C$12,$C$14,100*K24/I24))</f>
        <v>0</v>
      </c>
      <c r="K24" s="2">
        <f t="shared" si="1"/>
        <v>0</v>
      </c>
      <c r="L24" s="2">
        <f t="shared" si="5"/>
        <v>0</v>
      </c>
      <c r="M24" s="1">
        <f t="shared" si="6"/>
        <v>14.689534328859722</v>
      </c>
      <c r="N24" s="2">
        <f t="shared" si="7"/>
        <v>0</v>
      </c>
      <c r="O24" s="2">
        <f t="shared" si="8"/>
        <v>0</v>
      </c>
      <c r="P24" s="9"/>
      <c r="Q24" s="9"/>
      <c r="R24" s="9"/>
      <c r="S24" s="9"/>
      <c r="T24" s="7">
        <v>21</v>
      </c>
      <c r="U24" s="33">
        <f t="shared" si="11"/>
        <v>628174.45565622032</v>
      </c>
      <c r="V24" s="36">
        <f t="shared" si="9"/>
        <v>1</v>
      </c>
      <c r="W24" s="36">
        <f t="shared" si="10"/>
        <v>0</v>
      </c>
      <c r="X24" s="10"/>
      <c r="Z24">
        <v>23</v>
      </c>
      <c r="AA24" s="27">
        <v>9.1000000000000192</v>
      </c>
      <c r="AB24">
        <v>47</v>
      </c>
      <c r="AC24" s="27">
        <v>10.1</v>
      </c>
      <c r="AD24" s="27">
        <v>19.100000000000001</v>
      </c>
      <c r="AE24" s="2">
        <v>41</v>
      </c>
      <c r="AF24">
        <v>22</v>
      </c>
      <c r="AG24">
        <v>41</v>
      </c>
      <c r="AH24" s="27">
        <v>2.0299999999999998</v>
      </c>
    </row>
    <row r="25" spans="1:34" x14ac:dyDescent="0.35">
      <c r="A25" s="22"/>
      <c r="B25" s="22"/>
      <c r="C25" s="22"/>
      <c r="D25" s="22"/>
      <c r="E25" s="22"/>
      <c r="F25" s="30">
        <v>22</v>
      </c>
      <c r="G25" s="5">
        <f t="shared" si="2"/>
        <v>9.8291898257607297E-4</v>
      </c>
      <c r="H25" s="2">
        <f t="shared" si="3"/>
        <v>25.241414122385674</v>
      </c>
      <c r="I25" s="2">
        <f t="shared" si="4"/>
        <v>9850.247422193388</v>
      </c>
      <c r="J25" s="2">
        <f t="shared" si="14"/>
        <v>0</v>
      </c>
      <c r="K25" s="2">
        <f t="shared" si="1"/>
        <v>0</v>
      </c>
      <c r="L25" s="2">
        <f t="shared" si="5"/>
        <v>0</v>
      </c>
      <c r="M25" s="1">
        <f t="shared" si="6"/>
        <v>8.6103702873663988</v>
      </c>
      <c r="N25" s="2">
        <f t="shared" si="7"/>
        <v>0</v>
      </c>
      <c r="O25" s="2">
        <f t="shared" si="8"/>
        <v>0</v>
      </c>
      <c r="P25" s="22"/>
      <c r="Q25" s="9"/>
      <c r="R25" s="9"/>
      <c r="S25" s="9"/>
      <c r="T25" s="7">
        <v>22</v>
      </c>
      <c r="U25" s="33">
        <f t="shared" si="11"/>
        <v>719410.31673024897</v>
      </c>
      <c r="V25" s="36">
        <f t="shared" si="9"/>
        <v>1</v>
      </c>
      <c r="W25" s="36">
        <f t="shared" si="10"/>
        <v>0</v>
      </c>
      <c r="X25" s="10"/>
      <c r="Z25">
        <v>24</v>
      </c>
      <c r="AA25" s="27">
        <v>9.1500000000000199</v>
      </c>
      <c r="AB25">
        <v>48</v>
      </c>
      <c r="AC25" s="27">
        <v>10.15</v>
      </c>
      <c r="AD25" s="27">
        <v>19.149999999999999</v>
      </c>
      <c r="AE25" s="2">
        <v>40.5</v>
      </c>
      <c r="AF25">
        <v>24</v>
      </c>
      <c r="AG25">
        <v>41.5</v>
      </c>
      <c r="AH25" s="27">
        <v>2.02</v>
      </c>
    </row>
    <row r="26" spans="1:34" x14ac:dyDescent="0.35">
      <c r="A26" s="22"/>
      <c r="B26" s="22"/>
      <c r="C26" s="22"/>
      <c r="D26" s="22"/>
      <c r="E26" s="22"/>
      <c r="F26" s="30">
        <v>23</v>
      </c>
      <c r="G26" s="5">
        <f t="shared" si="2"/>
        <v>5.5873869414428863E-4</v>
      </c>
      <c r="H26" s="2">
        <f t="shared" si="3"/>
        <v>26.388751127948659</v>
      </c>
      <c r="I26" s="2">
        <f t="shared" si="4"/>
        <v>11255.443311967219</v>
      </c>
      <c r="J26" s="2">
        <f t="shared" si="14"/>
        <v>0</v>
      </c>
      <c r="K26" s="2">
        <f t="shared" si="1"/>
        <v>0</v>
      </c>
      <c r="L26" s="2">
        <f t="shared" si="5"/>
        <v>0</v>
      </c>
      <c r="M26" s="1">
        <f t="shared" si="6"/>
        <v>4.8945509607039686</v>
      </c>
      <c r="N26" s="2">
        <f t="shared" si="7"/>
        <v>0</v>
      </c>
      <c r="O26" s="2">
        <f t="shared" si="8"/>
        <v>0</v>
      </c>
      <c r="P26" s="9"/>
      <c r="Q26" s="9"/>
      <c r="R26" s="9"/>
      <c r="S26" s="9"/>
      <c r="T26" s="7">
        <v>23</v>
      </c>
      <c r="U26" s="33">
        <f t="shared" si="11"/>
        <v>810646.17780427763</v>
      </c>
      <c r="V26" s="36">
        <f t="shared" si="9"/>
        <v>1</v>
      </c>
      <c r="W26" s="36">
        <f t="shared" si="10"/>
        <v>0</v>
      </c>
      <c r="X26" s="10"/>
      <c r="Z26">
        <v>25</v>
      </c>
      <c r="AA26" s="27">
        <v>9.2000000000000206</v>
      </c>
      <c r="AB26">
        <v>49</v>
      </c>
      <c r="AC26" s="27">
        <v>10.199999999999999</v>
      </c>
      <c r="AD26" s="27">
        <v>19.2</v>
      </c>
      <c r="AE26" s="2">
        <v>40</v>
      </c>
      <c r="AF26">
        <v>26</v>
      </c>
      <c r="AG26">
        <v>42</v>
      </c>
      <c r="AH26" s="27">
        <v>2.0099999999999998</v>
      </c>
    </row>
    <row r="27" spans="1:34" x14ac:dyDescent="0.35">
      <c r="A27" s="7" t="s">
        <v>40</v>
      </c>
      <c r="B27" s="22"/>
      <c r="C27" s="22"/>
      <c r="D27" s="22"/>
      <c r="E27" s="22"/>
      <c r="F27" s="30">
        <v>24</v>
      </c>
      <c r="G27" s="5">
        <f t="shared" si="2"/>
        <v>3.0805605660771463E-4</v>
      </c>
      <c r="H27" s="2">
        <f t="shared" si="3"/>
        <v>27.536088133511647</v>
      </c>
      <c r="I27" s="2">
        <f t="shared" si="4"/>
        <v>12788.300184485484</v>
      </c>
      <c r="J27" s="2">
        <f t="shared" si="14"/>
        <v>0</v>
      </c>
      <c r="K27" s="2">
        <f t="shared" si="1"/>
        <v>0</v>
      </c>
      <c r="L27" s="2">
        <f t="shared" si="5"/>
        <v>0</v>
      </c>
      <c r="M27" s="1">
        <f t="shared" si="6"/>
        <v>2.6985710558835803</v>
      </c>
      <c r="N27" s="2">
        <f t="shared" si="7"/>
        <v>0</v>
      </c>
      <c r="O27" s="2">
        <f t="shared" si="8"/>
        <v>0</v>
      </c>
      <c r="P27" s="22"/>
      <c r="Q27" s="22"/>
      <c r="R27" s="22"/>
      <c r="S27" s="22"/>
      <c r="T27" s="7">
        <v>24</v>
      </c>
      <c r="U27" s="33">
        <f t="shared" si="11"/>
        <v>901882.03887830628</v>
      </c>
      <c r="V27" s="36">
        <f t="shared" si="9"/>
        <v>1</v>
      </c>
      <c r="W27" s="36">
        <f t="shared" si="10"/>
        <v>0</v>
      </c>
      <c r="X27" s="25"/>
      <c r="Z27">
        <v>26</v>
      </c>
      <c r="AA27" s="27">
        <v>9.2500000000000195</v>
      </c>
      <c r="AB27">
        <v>50</v>
      </c>
      <c r="AC27" s="27">
        <v>10.25</v>
      </c>
      <c r="AD27" s="27">
        <v>19.25</v>
      </c>
      <c r="AE27" s="2">
        <v>39.5</v>
      </c>
      <c r="AF27">
        <v>28</v>
      </c>
      <c r="AG27">
        <v>42.5</v>
      </c>
      <c r="AH27" s="27">
        <v>2</v>
      </c>
    </row>
    <row r="28" spans="1:34" x14ac:dyDescent="0.35">
      <c r="A28" s="7" t="s">
        <v>41</v>
      </c>
      <c r="B28" s="22"/>
      <c r="C28" s="22"/>
      <c r="D28" s="22"/>
      <c r="E28" s="22"/>
      <c r="F28" s="30">
        <v>25</v>
      </c>
      <c r="G28" s="5">
        <f t="shared" si="2"/>
        <v>1.6474974865955032E-4</v>
      </c>
      <c r="H28" s="2">
        <f t="shared" si="3"/>
        <v>28.683425139074632</v>
      </c>
      <c r="I28" s="2">
        <f t="shared" si="4"/>
        <v>14454.368517258803</v>
      </c>
      <c r="J28" s="2">
        <f t="shared" si="14"/>
        <v>0</v>
      </c>
      <c r="K28" s="2">
        <f t="shared" si="1"/>
        <v>0</v>
      </c>
      <c r="L28" s="2">
        <f t="shared" si="5"/>
        <v>0</v>
      </c>
      <c r="M28" s="1">
        <f t="shared" si="6"/>
        <v>1.4432077982576608</v>
      </c>
      <c r="N28" s="2">
        <f t="shared" si="7"/>
        <v>0</v>
      </c>
      <c r="O28" s="2">
        <f t="shared" si="8"/>
        <v>0</v>
      </c>
      <c r="P28" s="22"/>
      <c r="Q28" s="22"/>
      <c r="R28" s="22"/>
      <c r="S28" s="22"/>
      <c r="T28" s="7">
        <v>25</v>
      </c>
      <c r="U28" s="33">
        <f t="shared" si="11"/>
        <v>993117.89995233493</v>
      </c>
      <c r="V28" s="36">
        <f t="shared" si="9"/>
        <v>1</v>
      </c>
      <c r="W28" s="36">
        <f t="shared" si="10"/>
        <v>0</v>
      </c>
      <c r="X28" s="25"/>
      <c r="Z28">
        <v>27</v>
      </c>
      <c r="AA28" s="27">
        <v>9.3000000000000203</v>
      </c>
      <c r="AB28">
        <v>51</v>
      </c>
      <c r="AC28" s="27">
        <v>10.3</v>
      </c>
      <c r="AD28" s="27">
        <v>19.3</v>
      </c>
      <c r="AE28" s="2">
        <v>39</v>
      </c>
      <c r="AF28">
        <v>30</v>
      </c>
      <c r="AG28">
        <v>43</v>
      </c>
      <c r="AH28" s="27">
        <v>1.99</v>
      </c>
    </row>
    <row r="29" spans="1:34" x14ac:dyDescent="0.35">
      <c r="A29" s="7" t="s">
        <v>48</v>
      </c>
      <c r="B29" s="22"/>
      <c r="C29" s="22"/>
      <c r="D29" s="22"/>
      <c r="E29" s="22"/>
      <c r="F29" s="22"/>
      <c r="G29" s="22"/>
      <c r="H29" s="22"/>
      <c r="I29" s="23"/>
      <c r="J29" s="23"/>
      <c r="K29" s="22"/>
      <c r="L29" s="23"/>
      <c r="M29" s="24"/>
      <c r="N29" s="23"/>
      <c r="O29" s="21">
        <f>SUM(O3:O28)</f>
        <v>304.11953691342893</v>
      </c>
      <c r="P29" s="20" t="s">
        <v>50</v>
      </c>
      <c r="Q29" s="22"/>
      <c r="R29" s="22"/>
      <c r="S29" s="22"/>
      <c r="T29" s="23"/>
      <c r="U29" s="22"/>
      <c r="V29" s="22"/>
      <c r="W29" s="22"/>
      <c r="X29" s="25"/>
      <c r="Z29">
        <v>28</v>
      </c>
      <c r="AA29" s="27">
        <v>9.3500000000000192</v>
      </c>
      <c r="AB29">
        <v>52</v>
      </c>
      <c r="AC29" s="27">
        <v>10.35</v>
      </c>
      <c r="AD29" s="27">
        <v>19.350000000000001</v>
      </c>
      <c r="AE29" s="2">
        <v>38.5</v>
      </c>
      <c r="AF29">
        <v>32</v>
      </c>
      <c r="AG29">
        <v>43.5</v>
      </c>
      <c r="AH29" s="27">
        <v>1.98</v>
      </c>
    </row>
    <row r="30" spans="1:34" x14ac:dyDescent="0.3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3"/>
      <c r="U30" s="22"/>
      <c r="V30" s="22"/>
      <c r="W30" s="22"/>
      <c r="X30" s="25"/>
      <c r="Z30">
        <v>29</v>
      </c>
      <c r="AA30" s="27">
        <v>9.4000000000000199</v>
      </c>
      <c r="AB30">
        <v>53</v>
      </c>
      <c r="AC30" s="27">
        <v>10.4</v>
      </c>
      <c r="AD30" s="27">
        <v>19.399999999999999</v>
      </c>
      <c r="AE30" s="2">
        <v>38</v>
      </c>
      <c r="AF30">
        <v>34</v>
      </c>
      <c r="AG30">
        <v>44</v>
      </c>
      <c r="AH30" s="27">
        <v>1.97</v>
      </c>
    </row>
    <row r="31" spans="1:34" x14ac:dyDescent="0.3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Z31">
        <v>30</v>
      </c>
      <c r="AA31" s="27">
        <v>9.4500000000000206</v>
      </c>
      <c r="AB31">
        <v>54</v>
      </c>
      <c r="AC31" s="27">
        <v>10.45</v>
      </c>
      <c r="AD31" s="27">
        <v>19.45</v>
      </c>
      <c r="AE31" s="2">
        <v>37.5</v>
      </c>
      <c r="AF31">
        <v>36</v>
      </c>
      <c r="AG31">
        <v>44.5</v>
      </c>
      <c r="AH31" s="27">
        <v>1.96</v>
      </c>
    </row>
    <row r="32" spans="1:34" x14ac:dyDescent="0.35">
      <c r="T32" s="2"/>
      <c r="Z32">
        <v>31</v>
      </c>
      <c r="AA32" s="27">
        <v>9.5000000000000195</v>
      </c>
      <c r="AB32">
        <v>55</v>
      </c>
      <c r="AC32" s="27">
        <v>10.5</v>
      </c>
      <c r="AD32" s="27">
        <v>19.5</v>
      </c>
      <c r="AE32" s="2">
        <v>37</v>
      </c>
      <c r="AF32">
        <v>38</v>
      </c>
      <c r="AG32">
        <v>45</v>
      </c>
      <c r="AH32" s="27">
        <v>1.95</v>
      </c>
    </row>
    <row r="33" spans="20:55" x14ac:dyDescent="0.35">
      <c r="T33" s="2"/>
      <c r="Z33">
        <v>32</v>
      </c>
      <c r="AA33" s="27">
        <v>9.5500000000000203</v>
      </c>
      <c r="AB33">
        <v>56</v>
      </c>
      <c r="AC33" s="27">
        <v>10.55</v>
      </c>
      <c r="AD33" s="27">
        <v>19.55</v>
      </c>
      <c r="AE33" s="2">
        <v>36.5</v>
      </c>
      <c r="AF33">
        <v>40</v>
      </c>
      <c r="AG33">
        <v>45.5</v>
      </c>
      <c r="AH33" s="27">
        <v>1.96</v>
      </c>
    </row>
    <row r="34" spans="20:55" x14ac:dyDescent="0.35">
      <c r="T34" s="2"/>
      <c r="Z34">
        <v>33</v>
      </c>
      <c r="AA34" s="27">
        <v>9.6000000000000192</v>
      </c>
      <c r="AB34">
        <v>57</v>
      </c>
      <c r="AC34" s="27">
        <v>10.6</v>
      </c>
      <c r="AD34" s="27">
        <v>19.600000000000001</v>
      </c>
      <c r="AE34" s="2">
        <v>36</v>
      </c>
      <c r="AF34">
        <v>10</v>
      </c>
      <c r="AG34">
        <v>46</v>
      </c>
      <c r="AH34" s="27">
        <v>1.97</v>
      </c>
    </row>
    <row r="35" spans="20:55" x14ac:dyDescent="0.35">
      <c r="T35" s="2"/>
      <c r="Z35">
        <v>34</v>
      </c>
      <c r="AA35" s="27">
        <v>9.6500000000000199</v>
      </c>
      <c r="AB35">
        <v>58</v>
      </c>
      <c r="AC35" s="27">
        <v>10.65</v>
      </c>
      <c r="AD35" s="27">
        <v>19.649999999999999</v>
      </c>
      <c r="AE35" s="2">
        <v>35.5</v>
      </c>
      <c r="AF35">
        <v>12</v>
      </c>
      <c r="AG35">
        <v>46.5</v>
      </c>
      <c r="AH35" s="27">
        <v>1.98</v>
      </c>
    </row>
    <row r="36" spans="20:55" x14ac:dyDescent="0.35">
      <c r="T36" s="2"/>
      <c r="Z36">
        <v>35</v>
      </c>
      <c r="AA36" s="27">
        <v>9.7000000000000206</v>
      </c>
      <c r="AB36">
        <v>59</v>
      </c>
      <c r="AC36" s="27">
        <v>10.7</v>
      </c>
      <c r="AD36" s="27">
        <v>19.7</v>
      </c>
      <c r="AE36" s="2">
        <v>35</v>
      </c>
      <c r="AF36">
        <v>14</v>
      </c>
      <c r="AG36">
        <v>47</v>
      </c>
      <c r="AH36" s="27">
        <v>1.99</v>
      </c>
    </row>
    <row r="37" spans="20:55" x14ac:dyDescent="0.35">
      <c r="T37" s="2"/>
      <c r="Z37">
        <v>36</v>
      </c>
      <c r="AA37" s="27">
        <v>9.7500000000000195</v>
      </c>
      <c r="AB37">
        <v>60</v>
      </c>
      <c r="AC37" s="27">
        <v>10.75</v>
      </c>
      <c r="AD37" s="27">
        <v>19.75</v>
      </c>
      <c r="AE37" s="2">
        <v>34.5</v>
      </c>
      <c r="AF37">
        <v>16</v>
      </c>
      <c r="AG37">
        <v>47.5</v>
      </c>
      <c r="AH37" s="27">
        <v>2</v>
      </c>
    </row>
    <row r="38" spans="20:55" x14ac:dyDescent="0.35">
      <c r="T38" s="2"/>
      <c r="Z38">
        <v>37</v>
      </c>
      <c r="AA38" s="27">
        <v>9.8000000000000291</v>
      </c>
      <c r="AB38">
        <v>61</v>
      </c>
      <c r="AC38" s="27">
        <v>10.8</v>
      </c>
      <c r="AD38" s="27">
        <v>19.8</v>
      </c>
      <c r="AE38" s="2">
        <v>34</v>
      </c>
      <c r="AF38">
        <v>18</v>
      </c>
      <c r="AG38">
        <v>48</v>
      </c>
      <c r="AH38" s="27">
        <v>2.0099999999999998</v>
      </c>
    </row>
    <row r="39" spans="20:55" x14ac:dyDescent="0.35">
      <c r="T39" s="2"/>
      <c r="Z39">
        <v>38</v>
      </c>
      <c r="AA39" s="27">
        <v>9.8500000000000298</v>
      </c>
      <c r="AB39">
        <v>62</v>
      </c>
      <c r="AC39" s="27">
        <v>10.85</v>
      </c>
      <c r="AD39" s="27">
        <v>19.850000000000001</v>
      </c>
      <c r="AE39" s="2">
        <v>33.5</v>
      </c>
      <c r="AF39">
        <v>20</v>
      </c>
      <c r="AG39">
        <v>47.5</v>
      </c>
      <c r="AH39" s="27">
        <v>2.02</v>
      </c>
    </row>
    <row r="40" spans="20:55" x14ac:dyDescent="0.35">
      <c r="U40" s="2"/>
      <c r="V40" s="2"/>
      <c r="Y40" s="5"/>
      <c r="Z40">
        <v>39</v>
      </c>
      <c r="AA40" s="27">
        <v>9.9000000000000306</v>
      </c>
      <c r="AB40">
        <v>63</v>
      </c>
      <c r="AC40" s="27">
        <v>10.9</v>
      </c>
      <c r="AD40" s="27">
        <v>19.899999999999999</v>
      </c>
      <c r="AE40" s="2">
        <v>33</v>
      </c>
      <c r="AF40">
        <v>22</v>
      </c>
      <c r="AG40">
        <v>47</v>
      </c>
      <c r="AH40" s="27">
        <v>2.0299999999999998</v>
      </c>
      <c r="AJ40" s="5"/>
      <c r="AK40" s="2"/>
      <c r="AL40" s="2"/>
      <c r="AM40" s="2"/>
      <c r="AN40" s="2"/>
      <c r="AO40" s="2"/>
      <c r="AP40" s="1"/>
      <c r="AQ40" s="2"/>
      <c r="AR40" s="2"/>
      <c r="AU40" s="5"/>
      <c r="AV40" s="2"/>
      <c r="AW40" s="2"/>
      <c r="AX40" s="2"/>
      <c r="AY40" s="2"/>
      <c r="AZ40" s="2"/>
      <c r="BA40" s="1"/>
      <c r="BB40" s="2"/>
      <c r="BC40" s="2"/>
    </row>
    <row r="41" spans="20:55" x14ac:dyDescent="0.35">
      <c r="U41" s="2"/>
      <c r="V41" s="2"/>
      <c r="Y41" s="5"/>
      <c r="Z41">
        <v>40</v>
      </c>
      <c r="AA41" s="27">
        <v>9.9500000000000295</v>
      </c>
      <c r="AB41">
        <v>64</v>
      </c>
      <c r="AC41" s="27">
        <v>10.95</v>
      </c>
      <c r="AD41" s="27">
        <v>19.95</v>
      </c>
      <c r="AE41" s="2">
        <v>32.5</v>
      </c>
      <c r="AF41">
        <v>24</v>
      </c>
      <c r="AG41">
        <v>46.5</v>
      </c>
      <c r="AH41" s="27">
        <v>2.04</v>
      </c>
      <c r="AJ41" s="5"/>
      <c r="AK41" s="2"/>
      <c r="AL41" s="2"/>
      <c r="AM41" s="2"/>
      <c r="AN41" s="2"/>
      <c r="AO41" s="2"/>
      <c r="AP41" s="1"/>
      <c r="AQ41" s="2"/>
      <c r="AR41" s="2"/>
      <c r="AU41" s="5"/>
      <c r="AV41" s="2"/>
      <c r="AW41" s="2"/>
      <c r="AX41" s="2"/>
      <c r="AY41" s="2"/>
      <c r="AZ41" s="2"/>
      <c r="BA41" s="1"/>
      <c r="BB41" s="2"/>
      <c r="BC41" s="2"/>
    </row>
    <row r="42" spans="20:55" x14ac:dyDescent="0.35">
      <c r="U42" s="2"/>
      <c r="V42" s="2"/>
      <c r="Y42" s="5"/>
      <c r="Z42">
        <v>41</v>
      </c>
      <c r="AA42" s="27">
        <v>10</v>
      </c>
      <c r="AB42">
        <v>65</v>
      </c>
      <c r="AC42" s="27">
        <v>11</v>
      </c>
      <c r="AD42" s="27">
        <v>20</v>
      </c>
      <c r="AE42" s="2">
        <v>32</v>
      </c>
      <c r="AF42">
        <v>26</v>
      </c>
      <c r="AG42">
        <v>46</v>
      </c>
      <c r="AH42" s="27">
        <v>2.0499999999999998</v>
      </c>
      <c r="AJ42" s="5"/>
      <c r="AK42" s="2"/>
      <c r="AL42" s="2"/>
      <c r="AM42" s="2"/>
      <c r="AN42" s="2"/>
      <c r="AO42" s="2"/>
      <c r="AP42" s="1"/>
      <c r="AQ42" s="2"/>
      <c r="AR42" s="2"/>
      <c r="AU42" s="5"/>
      <c r="AV42" s="2"/>
      <c r="AW42" s="2"/>
      <c r="AX42" s="2"/>
      <c r="AY42" s="2"/>
      <c r="AZ42" s="2"/>
      <c r="BA42" s="1"/>
      <c r="BB42" s="2"/>
      <c r="BC42" s="2"/>
    </row>
    <row r="43" spans="20:55" x14ac:dyDescent="0.35">
      <c r="U43" s="2"/>
      <c r="V43" s="2"/>
      <c r="Y43" s="5"/>
      <c r="Z43">
        <v>42</v>
      </c>
      <c r="AA43" s="27">
        <v>10.050000000000001</v>
      </c>
      <c r="AB43">
        <v>66</v>
      </c>
      <c r="AC43" s="27">
        <v>11.05</v>
      </c>
      <c r="AD43" s="27">
        <v>18</v>
      </c>
      <c r="AE43" s="2">
        <v>31.5</v>
      </c>
      <c r="AF43">
        <v>28</v>
      </c>
      <c r="AG43">
        <v>45.5</v>
      </c>
      <c r="AH43" s="27">
        <v>2.04</v>
      </c>
      <c r="AJ43" s="5"/>
      <c r="AK43" s="2"/>
      <c r="AL43" s="2"/>
      <c r="AM43" s="2"/>
      <c r="AN43" s="2"/>
      <c r="AO43" s="2"/>
      <c r="AP43" s="1"/>
      <c r="AQ43" s="2"/>
      <c r="AR43" s="2"/>
      <c r="AU43" s="5"/>
      <c r="AV43" s="2"/>
      <c r="AW43" s="2"/>
      <c r="AX43" s="2"/>
      <c r="AY43" s="2"/>
      <c r="AZ43" s="2"/>
      <c r="BA43" s="1"/>
      <c r="BB43" s="2"/>
      <c r="BC43" s="2"/>
    </row>
    <row r="44" spans="20:55" x14ac:dyDescent="0.35">
      <c r="U44" s="2"/>
      <c r="V44" s="2"/>
      <c r="Y44" s="5"/>
      <c r="Z44">
        <v>43</v>
      </c>
      <c r="AA44" s="27">
        <v>10.1</v>
      </c>
      <c r="AB44">
        <v>67</v>
      </c>
      <c r="AC44" s="27">
        <v>11.1</v>
      </c>
      <c r="AD44" s="27">
        <v>18.05</v>
      </c>
      <c r="AE44" s="2">
        <v>31</v>
      </c>
      <c r="AF44">
        <v>30</v>
      </c>
      <c r="AG44">
        <v>45</v>
      </c>
      <c r="AH44" s="27">
        <v>2.0299999999999998</v>
      </c>
      <c r="AJ44" s="5"/>
      <c r="AK44" s="2"/>
      <c r="AL44" s="2"/>
      <c r="AM44" s="2"/>
      <c r="AN44" s="2"/>
      <c r="AO44" s="2"/>
      <c r="AP44" s="1"/>
      <c r="AQ44" s="2"/>
      <c r="AR44" s="2"/>
      <c r="AU44" s="5"/>
      <c r="AV44" s="2"/>
      <c r="AW44" s="2"/>
      <c r="AX44" s="2"/>
      <c r="AY44" s="2"/>
      <c r="AZ44" s="2"/>
      <c r="BA44" s="1"/>
      <c r="BB44" s="2"/>
      <c r="BC44" s="2"/>
    </row>
    <row r="45" spans="20:55" x14ac:dyDescent="0.35">
      <c r="U45" s="2"/>
      <c r="V45" s="2"/>
      <c r="Y45" s="5"/>
      <c r="Z45">
        <v>44</v>
      </c>
      <c r="AA45" s="27">
        <v>10.15</v>
      </c>
      <c r="AB45">
        <v>68</v>
      </c>
      <c r="AC45" s="27">
        <v>11.15</v>
      </c>
      <c r="AD45" s="27">
        <v>18.100000000000001</v>
      </c>
      <c r="AE45" s="2">
        <v>30.5</v>
      </c>
      <c r="AF45">
        <v>32</v>
      </c>
      <c r="AG45">
        <v>44.5</v>
      </c>
      <c r="AH45" s="27">
        <v>2.02</v>
      </c>
      <c r="AJ45" s="5"/>
      <c r="AK45" s="2"/>
      <c r="AL45" s="2"/>
      <c r="AM45" s="2"/>
      <c r="AN45" s="2"/>
      <c r="AO45" s="2"/>
      <c r="AP45" s="1"/>
      <c r="AQ45" s="2"/>
      <c r="AR45" s="2"/>
      <c r="AU45" s="5"/>
      <c r="AV45" s="2"/>
      <c r="AW45" s="2"/>
      <c r="AX45" s="2"/>
      <c r="AY45" s="2"/>
      <c r="AZ45" s="2"/>
      <c r="BA45" s="1"/>
      <c r="BB45" s="2"/>
      <c r="BC45" s="2"/>
    </row>
    <row r="46" spans="20:55" x14ac:dyDescent="0.35">
      <c r="T46" s="2"/>
      <c r="U46" s="2"/>
      <c r="V46" s="2"/>
      <c r="Y46" s="5"/>
      <c r="Z46">
        <v>45</v>
      </c>
      <c r="AA46" s="27">
        <v>10.199999999999999</v>
      </c>
      <c r="AB46">
        <v>69</v>
      </c>
      <c r="AC46" s="27">
        <v>11.2</v>
      </c>
      <c r="AD46" s="27">
        <v>18.149999999999999</v>
      </c>
      <c r="AE46" s="2">
        <v>31</v>
      </c>
      <c r="AF46">
        <v>34</v>
      </c>
      <c r="AG46">
        <v>44</v>
      </c>
      <c r="AH46" s="27">
        <v>2.0099999999999998</v>
      </c>
      <c r="AJ46" s="5"/>
      <c r="AK46" s="2"/>
      <c r="AL46" s="2"/>
      <c r="AM46" s="2"/>
      <c r="AN46" s="2"/>
      <c r="AO46" s="2"/>
      <c r="AP46" s="1"/>
      <c r="AQ46" s="2"/>
      <c r="AR46" s="2"/>
      <c r="AU46" s="5"/>
      <c r="AV46" s="2"/>
      <c r="AW46" s="2"/>
      <c r="AX46" s="2"/>
      <c r="AY46" s="2"/>
      <c r="AZ46" s="2"/>
      <c r="BA46" s="1"/>
      <c r="BB46" s="2"/>
      <c r="BC46" s="2"/>
    </row>
    <row r="47" spans="20:55" x14ac:dyDescent="0.35">
      <c r="T47" s="2"/>
      <c r="U47" s="2"/>
      <c r="V47" s="2"/>
      <c r="Y47" s="5"/>
      <c r="Z47">
        <v>46</v>
      </c>
      <c r="AA47" s="27">
        <v>10.25</v>
      </c>
      <c r="AB47">
        <v>70</v>
      </c>
      <c r="AC47" s="27">
        <v>11.25</v>
      </c>
      <c r="AD47" s="27">
        <v>18.2</v>
      </c>
      <c r="AE47" s="2">
        <v>31.5</v>
      </c>
      <c r="AF47">
        <v>36</v>
      </c>
      <c r="AG47">
        <v>43.5</v>
      </c>
      <c r="AH47" s="27">
        <v>2</v>
      </c>
      <c r="AJ47" s="5"/>
      <c r="AK47" s="2"/>
      <c r="AL47" s="2"/>
      <c r="AM47" s="2"/>
      <c r="AN47" s="2"/>
      <c r="AO47" s="2"/>
      <c r="AP47" s="1"/>
      <c r="AQ47" s="2"/>
      <c r="AR47" s="2"/>
      <c r="AU47" s="5"/>
      <c r="AV47" s="2"/>
      <c r="AW47" s="2"/>
      <c r="AX47" s="2"/>
      <c r="AY47" s="2"/>
      <c r="AZ47" s="2"/>
      <c r="BA47" s="1"/>
      <c r="BB47" s="2"/>
      <c r="BC47" s="2"/>
    </row>
    <row r="48" spans="20:55" x14ac:dyDescent="0.35">
      <c r="T48" s="2"/>
      <c r="U48" s="2"/>
      <c r="V48" s="2"/>
      <c r="Y48" s="5"/>
      <c r="Z48">
        <v>47</v>
      </c>
      <c r="AA48" s="27">
        <v>10.3</v>
      </c>
      <c r="AB48">
        <v>71</v>
      </c>
      <c r="AC48" s="27">
        <v>11.3</v>
      </c>
      <c r="AD48" s="27">
        <v>18.25</v>
      </c>
      <c r="AE48" s="2">
        <v>32</v>
      </c>
      <c r="AF48">
        <v>38</v>
      </c>
      <c r="AG48">
        <v>43</v>
      </c>
      <c r="AH48" s="27">
        <v>1.99</v>
      </c>
      <c r="AJ48" s="5"/>
      <c r="AK48" s="2"/>
      <c r="AL48" s="2"/>
      <c r="AM48" s="2"/>
      <c r="AN48" s="2"/>
      <c r="AO48" s="2"/>
      <c r="AP48" s="1"/>
      <c r="AQ48" s="2"/>
      <c r="AR48" s="2"/>
      <c r="AU48" s="5"/>
      <c r="AV48" s="2"/>
      <c r="AW48" s="2"/>
      <c r="AX48" s="2"/>
      <c r="AY48" s="2"/>
      <c r="AZ48" s="2"/>
      <c r="BA48" s="1"/>
      <c r="BB48" s="2"/>
      <c r="BC48" s="2"/>
    </row>
    <row r="49" spans="20:55" x14ac:dyDescent="0.35">
      <c r="T49" s="2"/>
      <c r="U49" s="2"/>
      <c r="V49" s="2"/>
      <c r="Y49" s="5"/>
      <c r="Z49">
        <v>48</v>
      </c>
      <c r="AA49" s="27">
        <v>10.35</v>
      </c>
      <c r="AB49">
        <v>72</v>
      </c>
      <c r="AC49" s="27">
        <v>11.35</v>
      </c>
      <c r="AD49" s="27">
        <v>18.3</v>
      </c>
      <c r="AE49" s="2">
        <v>32.5</v>
      </c>
      <c r="AF49">
        <v>40</v>
      </c>
      <c r="AG49">
        <v>42.5</v>
      </c>
      <c r="AH49" s="27">
        <v>1.98</v>
      </c>
      <c r="AJ49" s="5"/>
      <c r="AK49" s="2"/>
      <c r="AL49" s="2"/>
      <c r="AM49" s="2"/>
      <c r="AN49" s="2"/>
      <c r="AO49" s="2"/>
      <c r="AP49" s="1"/>
      <c r="AQ49" s="2"/>
      <c r="AR49" s="2"/>
      <c r="AU49" s="5"/>
      <c r="AV49" s="2"/>
      <c r="AW49" s="2"/>
      <c r="AX49" s="2"/>
      <c r="AY49" s="2"/>
      <c r="AZ49" s="2"/>
      <c r="BA49" s="1"/>
      <c r="BB49" s="2"/>
      <c r="BC49" s="2"/>
    </row>
    <row r="50" spans="20:55" x14ac:dyDescent="0.35">
      <c r="T50" s="2"/>
      <c r="U50" s="2"/>
      <c r="V50" s="2"/>
      <c r="Y50" s="5"/>
      <c r="Z50">
        <v>49</v>
      </c>
      <c r="AA50" s="27">
        <v>10.4</v>
      </c>
      <c r="AB50">
        <v>73</v>
      </c>
      <c r="AC50" s="27">
        <v>11.4</v>
      </c>
      <c r="AD50" s="27">
        <v>18.350000000000001</v>
      </c>
      <c r="AE50" s="2">
        <v>33</v>
      </c>
      <c r="AF50">
        <v>10</v>
      </c>
      <c r="AG50">
        <v>42</v>
      </c>
      <c r="AH50" s="27">
        <v>1.97</v>
      </c>
      <c r="AJ50" s="5"/>
      <c r="AK50" s="2"/>
      <c r="AL50" s="2"/>
      <c r="AM50" s="2"/>
      <c r="AN50" s="2"/>
      <c r="AO50" s="2"/>
      <c r="AP50" s="1"/>
      <c r="AQ50" s="2"/>
      <c r="AR50" s="2"/>
      <c r="AU50" s="5"/>
      <c r="AV50" s="2"/>
      <c r="AW50" s="2"/>
      <c r="AX50" s="2"/>
      <c r="AY50" s="2"/>
      <c r="AZ50" s="2"/>
      <c r="BA50" s="1"/>
      <c r="BB50" s="2"/>
      <c r="BC50" s="2"/>
    </row>
    <row r="51" spans="20:55" x14ac:dyDescent="0.35">
      <c r="T51" s="2"/>
      <c r="U51" s="2"/>
      <c r="V51" s="2"/>
      <c r="Y51" s="5"/>
      <c r="Z51">
        <v>50</v>
      </c>
      <c r="AA51" s="27">
        <v>10.45</v>
      </c>
      <c r="AB51">
        <v>74</v>
      </c>
      <c r="AC51" s="27">
        <v>11.45</v>
      </c>
      <c r="AD51" s="27">
        <v>18.399999999999999</v>
      </c>
      <c r="AE51" s="2">
        <v>33.5</v>
      </c>
      <c r="AF51">
        <v>12</v>
      </c>
      <c r="AG51">
        <v>41.5</v>
      </c>
      <c r="AH51" s="27">
        <v>1.96</v>
      </c>
      <c r="AJ51" s="5"/>
      <c r="AK51" s="2"/>
      <c r="AL51" s="2"/>
      <c r="AM51" s="2"/>
      <c r="AN51" s="2"/>
      <c r="AO51" s="2"/>
      <c r="AP51" s="1"/>
      <c r="AQ51" s="2"/>
      <c r="AR51" s="2"/>
      <c r="AU51" s="5"/>
      <c r="AV51" s="2"/>
      <c r="AW51" s="2"/>
      <c r="AX51" s="2"/>
      <c r="AY51" s="2"/>
      <c r="AZ51" s="2"/>
      <c r="BA51" s="1"/>
      <c r="BB51" s="2"/>
      <c r="BC51" s="2"/>
    </row>
    <row r="52" spans="20:55" x14ac:dyDescent="0.35">
      <c r="T52" s="2"/>
      <c r="U52" s="2"/>
      <c r="V52" s="2"/>
      <c r="Y52" s="5"/>
      <c r="Z52">
        <v>51</v>
      </c>
      <c r="AA52" s="27">
        <v>10.5</v>
      </c>
      <c r="AB52">
        <v>75</v>
      </c>
      <c r="AC52" s="27">
        <v>11.5</v>
      </c>
      <c r="AD52" s="27">
        <v>18.45</v>
      </c>
      <c r="AE52" s="2">
        <v>40</v>
      </c>
      <c r="AF52">
        <v>14</v>
      </c>
      <c r="AG52">
        <v>41</v>
      </c>
      <c r="AH52" s="27">
        <v>1.95</v>
      </c>
      <c r="AJ52" s="5"/>
      <c r="AK52" s="2"/>
      <c r="AL52" s="2"/>
      <c r="AM52" s="2"/>
      <c r="AN52" s="2"/>
      <c r="AO52" s="2"/>
      <c r="AP52" s="1"/>
      <c r="AQ52" s="2"/>
      <c r="AR52" s="2"/>
      <c r="AU52" s="5"/>
      <c r="AV52" s="2"/>
      <c r="AW52" s="2"/>
      <c r="AX52" s="2"/>
      <c r="AY52" s="2"/>
      <c r="AZ52" s="2"/>
      <c r="BA52" s="1"/>
      <c r="BB52" s="2"/>
      <c r="BC52" s="2"/>
    </row>
    <row r="53" spans="20:55" x14ac:dyDescent="0.35">
      <c r="T53" s="2"/>
      <c r="U53" s="2"/>
      <c r="V53" s="2"/>
      <c r="Y53" s="5"/>
      <c r="Z53">
        <v>52</v>
      </c>
      <c r="AA53" s="27">
        <v>10.55</v>
      </c>
      <c r="AB53">
        <v>76</v>
      </c>
      <c r="AC53" s="27">
        <v>11.55</v>
      </c>
      <c r="AD53" s="27">
        <v>18.5</v>
      </c>
      <c r="AE53" s="2">
        <v>40.5</v>
      </c>
      <c r="AF53">
        <v>16</v>
      </c>
      <c r="AG53">
        <v>40.5</v>
      </c>
      <c r="AH53" s="27">
        <v>1.96</v>
      </c>
      <c r="AJ53" s="5"/>
      <c r="AK53" s="2"/>
      <c r="AL53" s="2"/>
      <c r="AM53" s="2"/>
      <c r="AN53" s="2"/>
      <c r="AO53" s="2"/>
      <c r="AP53" s="1"/>
      <c r="AQ53" s="2"/>
      <c r="AR53" s="2"/>
      <c r="AU53" s="5"/>
      <c r="AV53" s="2"/>
      <c r="AW53" s="2"/>
      <c r="AX53" s="2"/>
      <c r="AY53" s="2"/>
      <c r="AZ53" s="2"/>
      <c r="BA53" s="1"/>
      <c r="BB53" s="2"/>
      <c r="BC53" s="2"/>
    </row>
    <row r="54" spans="20:55" x14ac:dyDescent="0.35">
      <c r="T54" s="2"/>
      <c r="U54" s="2"/>
      <c r="V54" s="2"/>
      <c r="Y54" s="5"/>
      <c r="Z54">
        <v>53</v>
      </c>
      <c r="AA54" s="27">
        <v>10.6</v>
      </c>
      <c r="AB54">
        <v>77</v>
      </c>
      <c r="AC54" s="27">
        <v>11.6</v>
      </c>
      <c r="AD54" s="27">
        <v>18.55</v>
      </c>
      <c r="AE54" s="2">
        <v>41</v>
      </c>
      <c r="AF54">
        <v>18</v>
      </c>
      <c r="AG54">
        <v>40</v>
      </c>
      <c r="AH54" s="27">
        <v>1.97</v>
      </c>
      <c r="AJ54" s="5"/>
      <c r="AK54" s="2"/>
      <c r="AL54" s="2"/>
      <c r="AM54" s="2"/>
      <c r="AN54" s="2"/>
      <c r="AO54" s="2"/>
      <c r="AP54" s="1"/>
      <c r="AQ54" s="2"/>
      <c r="AR54" s="2"/>
      <c r="AU54" s="5"/>
      <c r="AV54" s="2"/>
      <c r="AW54" s="2"/>
      <c r="AX54" s="2"/>
      <c r="AY54" s="2"/>
      <c r="AZ54" s="2"/>
      <c r="BA54" s="1"/>
      <c r="BB54" s="2"/>
      <c r="BC54" s="2"/>
    </row>
    <row r="55" spans="20:55" x14ac:dyDescent="0.35">
      <c r="T55" s="2"/>
      <c r="U55" s="2"/>
      <c r="V55" s="2"/>
      <c r="Y55" s="5"/>
      <c r="Z55">
        <v>54</v>
      </c>
      <c r="AA55" s="27">
        <v>10.65</v>
      </c>
      <c r="AB55">
        <v>78</v>
      </c>
      <c r="AC55" s="27">
        <v>11.65</v>
      </c>
      <c r="AD55" s="27">
        <v>18.600000000000001</v>
      </c>
      <c r="AE55" s="2">
        <v>40.5</v>
      </c>
      <c r="AF55">
        <v>20</v>
      </c>
      <c r="AG55">
        <v>39.5</v>
      </c>
      <c r="AH55" s="27">
        <v>1.98</v>
      </c>
      <c r="AJ55" s="5"/>
      <c r="AK55" s="2"/>
      <c r="AL55" s="2"/>
      <c r="AM55" s="2"/>
      <c r="AN55" s="2"/>
      <c r="AO55" s="2"/>
      <c r="AP55" s="1"/>
      <c r="AQ55" s="2"/>
      <c r="AR55" s="2"/>
      <c r="AU55" s="5"/>
      <c r="AV55" s="2"/>
      <c r="AW55" s="2"/>
      <c r="AX55" s="2"/>
      <c r="AY55" s="2"/>
      <c r="AZ55" s="2"/>
      <c r="BA55" s="1"/>
      <c r="BB55" s="2"/>
      <c r="BC55" s="2"/>
    </row>
    <row r="56" spans="20:55" x14ac:dyDescent="0.35">
      <c r="T56" s="2"/>
      <c r="U56" s="2"/>
      <c r="V56" s="2"/>
      <c r="Y56" s="5"/>
      <c r="Z56">
        <v>55</v>
      </c>
      <c r="AA56" s="27">
        <v>10.7</v>
      </c>
      <c r="AB56">
        <v>79</v>
      </c>
      <c r="AC56" s="27">
        <v>11.7</v>
      </c>
      <c r="AD56" s="27">
        <v>18.649999999999999</v>
      </c>
      <c r="AE56" s="2">
        <v>40</v>
      </c>
      <c r="AF56">
        <v>22</v>
      </c>
      <c r="AG56">
        <v>39</v>
      </c>
      <c r="AH56" s="27">
        <v>1.99</v>
      </c>
      <c r="AJ56" s="5"/>
      <c r="AK56" s="2"/>
      <c r="AL56" s="2"/>
      <c r="AM56" s="2"/>
      <c r="AN56" s="2"/>
      <c r="AO56" s="2"/>
      <c r="AP56" s="1"/>
      <c r="AQ56" s="2"/>
      <c r="AR56" s="2"/>
      <c r="AU56" s="5"/>
      <c r="AV56" s="2"/>
      <c r="AW56" s="2"/>
      <c r="AX56" s="2"/>
      <c r="AY56" s="2"/>
      <c r="AZ56" s="2"/>
      <c r="BA56" s="1"/>
      <c r="BB56" s="2"/>
      <c r="BC56" s="2"/>
    </row>
    <row r="57" spans="20:55" x14ac:dyDescent="0.35">
      <c r="T57" s="2"/>
      <c r="U57" s="2"/>
      <c r="V57" s="2"/>
      <c r="Y57" s="5"/>
      <c r="Z57">
        <v>56</v>
      </c>
      <c r="AA57" s="27">
        <v>10.75</v>
      </c>
      <c r="AB57">
        <v>80</v>
      </c>
      <c r="AC57" s="27">
        <v>11.75</v>
      </c>
      <c r="AD57" s="27">
        <v>18.7</v>
      </c>
      <c r="AE57" s="2">
        <v>39.5</v>
      </c>
      <c r="AF57">
        <v>24</v>
      </c>
      <c r="AG57">
        <v>38.5</v>
      </c>
      <c r="AH57" s="27">
        <v>2</v>
      </c>
      <c r="AJ57" s="5"/>
      <c r="AK57" s="2"/>
      <c r="AL57" s="2"/>
      <c r="AM57" s="2"/>
      <c r="AN57" s="2"/>
      <c r="AO57" s="2"/>
      <c r="AP57" s="1"/>
      <c r="AQ57" s="2"/>
      <c r="AR57" s="2"/>
      <c r="AU57" s="5"/>
      <c r="AV57" s="2"/>
      <c r="AW57" s="2"/>
      <c r="AX57" s="2"/>
      <c r="AY57" s="2"/>
      <c r="AZ57" s="2"/>
      <c r="BA57" s="1"/>
      <c r="BB57" s="2"/>
      <c r="BC57" s="2"/>
    </row>
    <row r="58" spans="20:55" x14ac:dyDescent="0.35">
      <c r="T58" s="2"/>
      <c r="U58" s="2"/>
      <c r="V58" s="2"/>
      <c r="Y58" s="5"/>
      <c r="Z58">
        <v>57</v>
      </c>
      <c r="AA58" s="27">
        <v>10.8</v>
      </c>
      <c r="AB58">
        <v>81</v>
      </c>
      <c r="AC58" s="27">
        <v>11.8</v>
      </c>
      <c r="AD58" s="27">
        <v>18.75</v>
      </c>
      <c r="AE58" s="2">
        <v>39</v>
      </c>
      <c r="AF58">
        <v>26</v>
      </c>
      <c r="AG58">
        <v>38</v>
      </c>
      <c r="AH58" s="27">
        <v>2.0099999999999998</v>
      </c>
      <c r="AJ58" s="5"/>
      <c r="AK58" s="2"/>
      <c r="AL58" s="2"/>
      <c r="AM58" s="2"/>
      <c r="AN58" s="2"/>
      <c r="AO58" s="2"/>
      <c r="AP58" s="1"/>
      <c r="AQ58" s="2"/>
      <c r="AR58" s="2"/>
      <c r="AU58" s="5"/>
      <c r="AV58" s="2"/>
      <c r="AW58" s="2"/>
      <c r="AX58" s="2"/>
      <c r="AY58" s="2"/>
      <c r="AZ58" s="2"/>
      <c r="BA58" s="1"/>
      <c r="BB58" s="2"/>
      <c r="BC58" s="2"/>
    </row>
    <row r="59" spans="20:55" x14ac:dyDescent="0.35">
      <c r="T59" s="2"/>
      <c r="U59" s="2"/>
      <c r="V59" s="2"/>
      <c r="Y59" s="5"/>
      <c r="Z59">
        <v>58</v>
      </c>
      <c r="AA59" s="27">
        <v>10.85</v>
      </c>
      <c r="AB59">
        <v>82</v>
      </c>
      <c r="AC59" s="27">
        <v>11.85</v>
      </c>
      <c r="AD59" s="27">
        <v>18.8</v>
      </c>
      <c r="AE59" s="2">
        <v>38.5</v>
      </c>
      <c r="AF59">
        <v>28</v>
      </c>
      <c r="AG59">
        <v>37.5</v>
      </c>
      <c r="AH59" s="27">
        <v>2.02</v>
      </c>
      <c r="AJ59" s="5"/>
      <c r="AK59" s="2"/>
      <c r="AL59" s="2"/>
      <c r="AM59" s="2"/>
      <c r="AN59" s="2"/>
      <c r="AO59" s="2"/>
      <c r="AP59" s="1"/>
      <c r="AQ59" s="2"/>
      <c r="AR59" s="2"/>
      <c r="AU59" s="5"/>
      <c r="AV59" s="2"/>
      <c r="AW59" s="2"/>
      <c r="AX59" s="2"/>
      <c r="AY59" s="2"/>
      <c r="AZ59" s="2"/>
      <c r="BA59" s="1"/>
      <c r="BB59" s="2"/>
      <c r="BC59" s="2"/>
    </row>
    <row r="60" spans="20:55" x14ac:dyDescent="0.35">
      <c r="T60" s="2"/>
      <c r="U60" s="2"/>
      <c r="V60" s="2"/>
      <c r="Y60" s="5"/>
      <c r="Z60">
        <v>59</v>
      </c>
      <c r="AA60" s="27">
        <v>10.9</v>
      </c>
      <c r="AB60">
        <v>83</v>
      </c>
      <c r="AC60" s="27">
        <v>11.9</v>
      </c>
      <c r="AD60" s="27">
        <v>18.850000000000001</v>
      </c>
      <c r="AE60" s="2">
        <v>38</v>
      </c>
      <c r="AF60">
        <v>30</v>
      </c>
      <c r="AG60">
        <v>37</v>
      </c>
      <c r="AH60" s="27">
        <v>2.0299999999999998</v>
      </c>
      <c r="AJ60" s="5"/>
      <c r="AK60" s="2"/>
      <c r="AL60" s="2"/>
      <c r="AM60" s="2"/>
      <c r="AN60" s="2"/>
      <c r="AO60" s="2"/>
      <c r="AP60" s="1"/>
      <c r="AQ60" s="2"/>
      <c r="AR60" s="2"/>
      <c r="AU60" s="5"/>
      <c r="AV60" s="2"/>
      <c r="AW60" s="2"/>
      <c r="AX60" s="2"/>
      <c r="AY60" s="2"/>
      <c r="AZ60" s="2"/>
      <c r="BA60" s="1"/>
      <c r="BB60" s="2"/>
      <c r="BC60" s="2"/>
    </row>
    <row r="61" spans="20:55" x14ac:dyDescent="0.35">
      <c r="T61" s="2"/>
      <c r="U61" s="2"/>
      <c r="V61" s="2"/>
      <c r="Y61" s="5"/>
      <c r="Z61">
        <v>60</v>
      </c>
      <c r="AA61" s="27">
        <v>10.95</v>
      </c>
      <c r="AB61">
        <v>84</v>
      </c>
      <c r="AC61" s="27">
        <v>11.95</v>
      </c>
      <c r="AD61" s="27">
        <v>18.899999999999999</v>
      </c>
      <c r="AE61" s="2">
        <v>37.5</v>
      </c>
      <c r="AF61">
        <v>32</v>
      </c>
      <c r="AG61">
        <v>36.5</v>
      </c>
      <c r="AH61" s="27">
        <v>2.04</v>
      </c>
      <c r="AJ61" s="5"/>
      <c r="AK61" s="2"/>
      <c r="AL61" s="2"/>
      <c r="AM61" s="2"/>
      <c r="AN61" s="2"/>
      <c r="AO61" s="2"/>
      <c r="AP61" s="1"/>
      <c r="AQ61" s="2"/>
      <c r="AR61" s="2"/>
      <c r="AU61" s="5"/>
      <c r="AV61" s="2"/>
      <c r="AW61" s="2"/>
      <c r="AX61" s="2"/>
      <c r="AY61" s="2"/>
      <c r="AZ61" s="2"/>
      <c r="BA61" s="1"/>
      <c r="BB61" s="2"/>
      <c r="BC61" s="2"/>
    </row>
    <row r="62" spans="20:55" x14ac:dyDescent="0.35">
      <c r="T62" s="2"/>
      <c r="U62" s="2"/>
      <c r="V62" s="2"/>
      <c r="Y62" s="5"/>
      <c r="Z62">
        <v>61</v>
      </c>
      <c r="AA62" s="27">
        <v>11</v>
      </c>
      <c r="AB62">
        <v>85</v>
      </c>
      <c r="AC62" s="27">
        <v>12</v>
      </c>
      <c r="AD62" s="27">
        <v>18.95</v>
      </c>
      <c r="AE62" s="2">
        <v>37</v>
      </c>
      <c r="AF62">
        <v>34</v>
      </c>
      <c r="AG62">
        <v>36</v>
      </c>
      <c r="AH62" s="27">
        <v>2.0499999999999998</v>
      </c>
      <c r="AJ62" s="5"/>
      <c r="AK62" s="2"/>
      <c r="AL62" s="2"/>
      <c r="AM62" s="2"/>
      <c r="AN62" s="2"/>
      <c r="AO62" s="2"/>
      <c r="AP62" s="1"/>
      <c r="AQ62" s="2"/>
      <c r="AR62" s="2"/>
      <c r="AU62" s="5"/>
      <c r="AV62" s="2"/>
      <c r="AW62" s="2"/>
      <c r="AX62" s="2"/>
      <c r="AY62" s="2"/>
      <c r="AZ62" s="2"/>
      <c r="BA62" s="1"/>
      <c r="BB62" s="2"/>
      <c r="BC62" s="2"/>
    </row>
    <row r="63" spans="20:55" x14ac:dyDescent="0.35">
      <c r="T63" s="2"/>
      <c r="U63" s="2"/>
      <c r="V63" s="2"/>
      <c r="Y63" s="5"/>
      <c r="Z63">
        <v>62</v>
      </c>
      <c r="AA63" s="27">
        <v>11.05</v>
      </c>
      <c r="AB63">
        <v>86</v>
      </c>
      <c r="AC63" s="27">
        <v>12.05</v>
      </c>
      <c r="AD63" s="27">
        <v>19</v>
      </c>
      <c r="AE63" s="2">
        <v>36.5</v>
      </c>
      <c r="AF63">
        <v>36</v>
      </c>
      <c r="AG63">
        <v>35.5</v>
      </c>
      <c r="AH63" s="27">
        <v>2.04</v>
      </c>
      <c r="AJ63" s="5"/>
      <c r="AK63" s="2"/>
      <c r="AL63" s="2"/>
      <c r="AM63" s="2"/>
      <c r="AN63" s="2"/>
      <c r="AO63" s="2"/>
      <c r="AP63" s="1"/>
      <c r="AQ63" s="2"/>
      <c r="AR63" s="2"/>
      <c r="AU63" s="5"/>
      <c r="AV63" s="2"/>
      <c r="AW63" s="2"/>
      <c r="AX63" s="2"/>
      <c r="AY63" s="2"/>
      <c r="AZ63" s="2"/>
      <c r="BA63" s="1"/>
      <c r="BB63" s="2"/>
      <c r="BC63" s="2"/>
    </row>
    <row r="64" spans="20:55" x14ac:dyDescent="0.35">
      <c r="T64" s="2"/>
      <c r="U64" s="2"/>
      <c r="V64" s="2"/>
      <c r="Y64" s="5"/>
      <c r="Z64">
        <v>63</v>
      </c>
      <c r="AA64" s="27">
        <v>11.1</v>
      </c>
      <c r="AB64">
        <v>87</v>
      </c>
      <c r="AC64" s="27">
        <v>12.1</v>
      </c>
      <c r="AD64" s="27">
        <v>19.05</v>
      </c>
      <c r="AE64" s="2">
        <v>36</v>
      </c>
      <c r="AF64">
        <v>38</v>
      </c>
      <c r="AG64">
        <v>35</v>
      </c>
      <c r="AH64" s="27">
        <v>2.0299999999999998</v>
      </c>
      <c r="AJ64" s="5"/>
      <c r="AK64" s="2"/>
      <c r="AL64" s="2"/>
      <c r="AM64" s="2"/>
      <c r="AN64" s="2"/>
      <c r="AO64" s="2"/>
      <c r="AP64" s="1"/>
      <c r="AQ64" s="2"/>
      <c r="AR64" s="2"/>
      <c r="AU64" s="5"/>
      <c r="AV64" s="2"/>
      <c r="AW64" s="2"/>
      <c r="AX64" s="2"/>
      <c r="AY64" s="2"/>
      <c r="AZ64" s="2"/>
      <c r="BA64" s="1"/>
      <c r="BB64" s="2"/>
      <c r="BC64" s="2"/>
    </row>
    <row r="65" spans="2:55" x14ac:dyDescent="0.35">
      <c r="T65" s="2"/>
      <c r="U65" s="2"/>
      <c r="V65" s="2"/>
      <c r="Y65" s="5"/>
      <c r="Z65">
        <v>64</v>
      </c>
      <c r="AA65" s="27">
        <v>11.15</v>
      </c>
      <c r="AB65">
        <v>88</v>
      </c>
      <c r="AC65" s="27">
        <v>12.15</v>
      </c>
      <c r="AD65" s="27">
        <v>19.100000000000001</v>
      </c>
      <c r="AE65" s="2">
        <v>35.5</v>
      </c>
      <c r="AF65">
        <v>40</v>
      </c>
      <c r="AG65">
        <v>34.5</v>
      </c>
      <c r="AH65" s="27">
        <v>2.02</v>
      </c>
      <c r="AJ65" s="5"/>
      <c r="AK65" s="2"/>
      <c r="AL65" s="2"/>
      <c r="AM65" s="2"/>
      <c r="AN65" s="2"/>
      <c r="AO65" s="2"/>
      <c r="AP65" s="1"/>
      <c r="AQ65" s="2"/>
      <c r="AR65" s="2"/>
      <c r="AU65" s="5"/>
      <c r="AV65" s="2"/>
      <c r="AW65" s="2"/>
      <c r="AX65" s="2"/>
      <c r="AY65" s="2"/>
      <c r="AZ65" s="2"/>
      <c r="BA65" s="1"/>
      <c r="BB65" s="2"/>
      <c r="BC65" s="2"/>
    </row>
    <row r="66" spans="2:55" x14ac:dyDescent="0.35">
      <c r="T66" s="2"/>
      <c r="Z66">
        <v>65</v>
      </c>
      <c r="AA66" s="27">
        <v>11.2</v>
      </c>
      <c r="AB66">
        <v>89</v>
      </c>
      <c r="AC66" s="27">
        <v>12.2</v>
      </c>
      <c r="AD66" s="27">
        <v>19.149999999999999</v>
      </c>
      <c r="AE66" s="2">
        <v>35</v>
      </c>
      <c r="AF66">
        <v>10</v>
      </c>
      <c r="AG66">
        <v>34</v>
      </c>
      <c r="AH66" s="27">
        <v>2.0099999999999998</v>
      </c>
      <c r="AL66" s="2"/>
      <c r="AM66" s="2"/>
      <c r="AO66" s="2"/>
      <c r="AP66" s="1"/>
      <c r="AQ66" s="2"/>
      <c r="AW66" s="2"/>
      <c r="AX66" s="2"/>
      <c r="AZ66" s="2"/>
      <c r="BA66" s="1"/>
      <c r="BB66" s="2"/>
    </row>
    <row r="67" spans="2:55" x14ac:dyDescent="0.35">
      <c r="T67" s="2"/>
      <c r="Y67" s="6"/>
      <c r="Z67">
        <v>66</v>
      </c>
      <c r="AA67" s="27">
        <v>11.25</v>
      </c>
      <c r="AB67">
        <v>90</v>
      </c>
      <c r="AC67" s="27">
        <v>12.25</v>
      </c>
      <c r="AD67" s="27">
        <v>19.2</v>
      </c>
      <c r="AE67" s="2">
        <v>34.5</v>
      </c>
      <c r="AF67">
        <v>12</v>
      </c>
      <c r="AG67">
        <v>33.5</v>
      </c>
      <c r="AH67" s="27">
        <v>2</v>
      </c>
      <c r="AJ67" s="6"/>
      <c r="AK67" s="2"/>
      <c r="AU67" s="6"/>
      <c r="AV67" s="2"/>
    </row>
    <row r="68" spans="2:55" x14ac:dyDescent="0.35">
      <c r="T68" s="2"/>
      <c r="Y68" s="6"/>
      <c r="Z68">
        <v>67</v>
      </c>
      <c r="AA68" s="27">
        <v>11.3000000000001</v>
      </c>
      <c r="AB68">
        <v>91</v>
      </c>
      <c r="AC68" s="27">
        <v>12.3000000000001</v>
      </c>
      <c r="AD68" s="27">
        <v>19.25</v>
      </c>
      <c r="AE68" s="2">
        <v>34</v>
      </c>
      <c r="AF68">
        <v>14</v>
      </c>
      <c r="AG68">
        <v>33</v>
      </c>
      <c r="AH68" s="27">
        <v>1.99</v>
      </c>
      <c r="AJ68" s="6"/>
      <c r="AK68" s="2"/>
      <c r="AU68" s="6"/>
      <c r="AV68" s="2"/>
    </row>
    <row r="69" spans="2:55" x14ac:dyDescent="0.35">
      <c r="T69" s="2"/>
      <c r="Y69" s="6"/>
      <c r="Z69">
        <v>68</v>
      </c>
      <c r="AA69" s="27">
        <v>11.35</v>
      </c>
      <c r="AB69">
        <v>92</v>
      </c>
      <c r="AC69" s="27">
        <v>12.35</v>
      </c>
      <c r="AD69" s="27">
        <v>19.3</v>
      </c>
      <c r="AE69" s="2">
        <v>33.5</v>
      </c>
      <c r="AF69">
        <v>16</v>
      </c>
      <c r="AG69">
        <v>32.5</v>
      </c>
      <c r="AH69" s="27">
        <v>1.98</v>
      </c>
      <c r="AJ69" s="6"/>
      <c r="AK69" s="2"/>
      <c r="AU69" s="6"/>
      <c r="AV69" s="2"/>
    </row>
    <row r="70" spans="2:55" x14ac:dyDescent="0.35">
      <c r="T70" s="2"/>
      <c r="Y70" s="6"/>
      <c r="Z70">
        <v>69</v>
      </c>
      <c r="AA70" s="27">
        <v>11.4000000000001</v>
      </c>
      <c r="AB70">
        <v>93</v>
      </c>
      <c r="AC70" s="27">
        <v>12.4000000000001</v>
      </c>
      <c r="AD70" s="27">
        <v>19.350000000000001</v>
      </c>
      <c r="AE70" s="2">
        <v>33</v>
      </c>
      <c r="AF70">
        <v>18</v>
      </c>
      <c r="AG70">
        <v>32</v>
      </c>
      <c r="AH70" s="27">
        <v>1.97</v>
      </c>
      <c r="AJ70" s="6"/>
      <c r="AK70" s="2"/>
      <c r="AU70" s="6"/>
      <c r="AV70" s="2"/>
    </row>
    <row r="71" spans="2:55" x14ac:dyDescent="0.35">
      <c r="T71" s="2"/>
      <c r="Y71" s="6"/>
      <c r="Z71">
        <v>70</v>
      </c>
      <c r="AA71" s="27">
        <v>11.45</v>
      </c>
      <c r="AB71">
        <v>94</v>
      </c>
      <c r="AC71" s="27">
        <v>12.45</v>
      </c>
      <c r="AD71" s="27">
        <v>19.399999999999999</v>
      </c>
      <c r="AE71" s="2">
        <v>32.5</v>
      </c>
      <c r="AF71">
        <v>20</v>
      </c>
      <c r="AG71">
        <v>31.5</v>
      </c>
      <c r="AH71" s="27">
        <v>1.96</v>
      </c>
      <c r="AJ71" s="6"/>
      <c r="AK71" s="2"/>
      <c r="AU71" s="6"/>
      <c r="AV71" s="2"/>
    </row>
    <row r="72" spans="2:55" x14ac:dyDescent="0.35">
      <c r="T72" s="2"/>
      <c r="Y72" s="6"/>
      <c r="Z72">
        <v>71</v>
      </c>
      <c r="AA72" s="27">
        <v>11.5</v>
      </c>
      <c r="AB72">
        <v>95</v>
      </c>
      <c r="AC72" s="27">
        <v>12.5</v>
      </c>
      <c r="AD72" s="27">
        <v>19.45</v>
      </c>
      <c r="AE72" s="2">
        <v>32</v>
      </c>
      <c r="AF72">
        <v>22</v>
      </c>
      <c r="AG72">
        <v>31</v>
      </c>
      <c r="AH72" s="27">
        <v>1.95</v>
      </c>
      <c r="AJ72" s="6"/>
      <c r="AK72" s="3"/>
      <c r="AU72" s="6"/>
      <c r="AV72" s="3"/>
    </row>
    <row r="73" spans="2:55" x14ac:dyDescent="0.35">
      <c r="T73" s="2"/>
      <c r="Y73" s="6"/>
      <c r="Z73">
        <v>72</v>
      </c>
      <c r="AA73" s="27">
        <v>11.5500000000001</v>
      </c>
      <c r="AB73">
        <v>96</v>
      </c>
      <c r="AC73" s="27">
        <v>12.5500000000001</v>
      </c>
      <c r="AD73" s="27">
        <v>19.5</v>
      </c>
      <c r="AE73" s="2">
        <v>31.5</v>
      </c>
      <c r="AF73">
        <v>24</v>
      </c>
      <c r="AG73">
        <v>30.5</v>
      </c>
      <c r="AH73" s="27">
        <v>1.96</v>
      </c>
      <c r="AJ73" s="6"/>
      <c r="AK73" s="2"/>
      <c r="AU73" s="6"/>
      <c r="AV73" s="2"/>
    </row>
    <row r="74" spans="2:55" x14ac:dyDescent="0.35">
      <c r="T74" s="2"/>
      <c r="Z74">
        <v>73</v>
      </c>
      <c r="AA74" s="27">
        <v>11.6</v>
      </c>
      <c r="AB74">
        <v>97</v>
      </c>
      <c r="AC74" s="27">
        <v>12.6</v>
      </c>
      <c r="AD74" s="27">
        <v>19.55</v>
      </c>
      <c r="AE74" s="2">
        <v>31</v>
      </c>
      <c r="AF74">
        <v>26</v>
      </c>
      <c r="AG74">
        <v>30</v>
      </c>
      <c r="AH74" s="27">
        <v>1.97</v>
      </c>
    </row>
    <row r="75" spans="2:55" x14ac:dyDescent="0.35">
      <c r="T75" s="2"/>
      <c r="Z75">
        <v>74</v>
      </c>
      <c r="AA75" s="27">
        <v>11.6500000000001</v>
      </c>
      <c r="AB75">
        <v>98</v>
      </c>
      <c r="AC75" s="27">
        <v>12.6500000000001</v>
      </c>
      <c r="AD75" s="27">
        <v>19.600000000000001</v>
      </c>
      <c r="AE75" s="2">
        <v>30.5</v>
      </c>
      <c r="AF75">
        <v>28</v>
      </c>
      <c r="AG75">
        <v>30.5</v>
      </c>
      <c r="AH75" s="27">
        <v>1.98</v>
      </c>
    </row>
    <row r="76" spans="2:55" x14ac:dyDescent="0.35">
      <c r="B76" s="6"/>
      <c r="C76" s="3"/>
      <c r="T76" s="2"/>
      <c r="Z76">
        <v>75</v>
      </c>
      <c r="AA76" s="27">
        <v>11.7</v>
      </c>
      <c r="AB76">
        <v>99</v>
      </c>
      <c r="AC76" s="27">
        <v>12.7</v>
      </c>
      <c r="AD76" s="27">
        <v>19.649999999999999</v>
      </c>
      <c r="AE76" s="2">
        <v>31</v>
      </c>
      <c r="AF76">
        <v>30</v>
      </c>
      <c r="AG76">
        <v>31</v>
      </c>
      <c r="AH76" s="27">
        <v>1.99</v>
      </c>
    </row>
    <row r="77" spans="2:55" x14ac:dyDescent="0.35">
      <c r="B77" s="4"/>
      <c r="T77" s="2"/>
      <c r="Z77">
        <v>76</v>
      </c>
      <c r="AA77" s="27">
        <v>11.75</v>
      </c>
      <c r="AB77">
        <v>100</v>
      </c>
      <c r="AC77" s="27">
        <v>12.75</v>
      </c>
      <c r="AD77" s="27">
        <v>19.7</v>
      </c>
      <c r="AE77" s="2">
        <v>31.5</v>
      </c>
      <c r="AF77">
        <v>32</v>
      </c>
      <c r="AG77">
        <v>31.5</v>
      </c>
      <c r="AH77" s="27">
        <v>2</v>
      </c>
    </row>
    <row r="78" spans="2:55" x14ac:dyDescent="0.35">
      <c r="B78" s="4"/>
      <c r="T78" s="2"/>
      <c r="Z78">
        <v>77</v>
      </c>
      <c r="AA78" s="27">
        <v>11.8000000000001</v>
      </c>
      <c r="AB78">
        <v>101</v>
      </c>
      <c r="AC78" s="27">
        <v>12.8000000000001</v>
      </c>
      <c r="AD78" s="27">
        <v>19.75</v>
      </c>
      <c r="AE78" s="2">
        <v>32</v>
      </c>
      <c r="AF78">
        <v>34</v>
      </c>
      <c r="AG78">
        <v>32</v>
      </c>
      <c r="AH78" s="27">
        <v>2.0099999999999998</v>
      </c>
    </row>
    <row r="79" spans="2:55" x14ac:dyDescent="0.35">
      <c r="B79" s="4"/>
      <c r="Z79">
        <v>78</v>
      </c>
      <c r="AA79" s="27">
        <v>11.85</v>
      </c>
      <c r="AB79">
        <v>102</v>
      </c>
      <c r="AC79" s="27">
        <v>12.85</v>
      </c>
      <c r="AD79" s="27">
        <v>19.8</v>
      </c>
      <c r="AE79" s="2">
        <v>32.5</v>
      </c>
      <c r="AF79">
        <v>36</v>
      </c>
      <c r="AG79">
        <v>32.5</v>
      </c>
      <c r="AH79" s="27">
        <v>2.02</v>
      </c>
    </row>
    <row r="80" spans="2:55" x14ac:dyDescent="0.35">
      <c r="B80" s="4"/>
      <c r="Z80">
        <v>79</v>
      </c>
      <c r="AA80" s="27">
        <v>11.9000000000001</v>
      </c>
      <c r="AB80">
        <v>103</v>
      </c>
      <c r="AC80" s="27">
        <v>12.9000000000001</v>
      </c>
      <c r="AD80" s="27">
        <v>19.850000000000001</v>
      </c>
      <c r="AE80" s="2">
        <v>33</v>
      </c>
      <c r="AF80">
        <v>38</v>
      </c>
      <c r="AG80">
        <v>33</v>
      </c>
      <c r="AH80" s="27">
        <v>2.0299999999999998</v>
      </c>
    </row>
    <row r="81" spans="2:34" x14ac:dyDescent="0.35">
      <c r="B81" s="4"/>
      <c r="Z81">
        <v>80</v>
      </c>
      <c r="AA81" s="27">
        <v>11.950000000000101</v>
      </c>
      <c r="AB81">
        <v>104</v>
      </c>
      <c r="AC81" s="27">
        <v>12.950000000000101</v>
      </c>
      <c r="AD81" s="27">
        <v>19.899999999999999</v>
      </c>
      <c r="AE81" s="2">
        <v>33.5</v>
      </c>
      <c r="AF81">
        <v>40</v>
      </c>
      <c r="AG81">
        <v>33.5</v>
      </c>
      <c r="AH81" s="27">
        <v>2.04</v>
      </c>
    </row>
    <row r="82" spans="2:34" x14ac:dyDescent="0.35">
      <c r="Z82">
        <v>81</v>
      </c>
      <c r="AA82" s="27">
        <v>12.000000000000099</v>
      </c>
      <c r="AB82">
        <v>105</v>
      </c>
      <c r="AC82" s="27">
        <v>13.000000000000099</v>
      </c>
      <c r="AD82" s="27">
        <v>19.95</v>
      </c>
      <c r="AE82" s="2">
        <v>40</v>
      </c>
      <c r="AF82">
        <v>10</v>
      </c>
      <c r="AG82">
        <v>34</v>
      </c>
      <c r="AH82" s="27">
        <v>2.0499999999999998</v>
      </c>
    </row>
    <row r="83" spans="2:34" x14ac:dyDescent="0.35">
      <c r="Z83">
        <v>82</v>
      </c>
      <c r="AA83" s="27">
        <v>12.0500000000001</v>
      </c>
      <c r="AB83">
        <v>106</v>
      </c>
      <c r="AC83" s="27">
        <v>13.0500000000001</v>
      </c>
      <c r="AD83" s="27">
        <v>20</v>
      </c>
      <c r="AE83" s="2">
        <v>40.5</v>
      </c>
      <c r="AF83">
        <v>12</v>
      </c>
      <c r="AG83">
        <v>34.5</v>
      </c>
      <c r="AH83" s="27">
        <v>2.04</v>
      </c>
    </row>
    <row r="84" spans="2:34" x14ac:dyDescent="0.35">
      <c r="Z84">
        <v>83</v>
      </c>
      <c r="AA84" s="27">
        <v>12.100000000000099</v>
      </c>
      <c r="AB84">
        <v>107</v>
      </c>
      <c r="AC84" s="27">
        <v>13.100000000000099</v>
      </c>
      <c r="AD84" s="27">
        <v>18</v>
      </c>
      <c r="AE84" s="2">
        <v>41</v>
      </c>
      <c r="AF84">
        <v>14</v>
      </c>
      <c r="AG84">
        <v>35</v>
      </c>
      <c r="AH84" s="27">
        <v>2.0299999999999998</v>
      </c>
    </row>
    <row r="85" spans="2:34" x14ac:dyDescent="0.35">
      <c r="Z85">
        <v>84</v>
      </c>
      <c r="AA85" s="27">
        <v>12.1500000000001</v>
      </c>
      <c r="AB85">
        <v>108</v>
      </c>
      <c r="AC85" s="27">
        <v>13.1500000000001</v>
      </c>
      <c r="AD85" s="27">
        <v>18.05</v>
      </c>
      <c r="AE85" s="2">
        <v>40.5</v>
      </c>
      <c r="AF85">
        <v>16</v>
      </c>
      <c r="AG85">
        <v>35.5</v>
      </c>
      <c r="AH85" s="27">
        <v>2.02</v>
      </c>
    </row>
    <row r="86" spans="2:34" x14ac:dyDescent="0.35">
      <c r="Z86">
        <v>85</v>
      </c>
      <c r="AA86" s="27">
        <v>12.200000000000101</v>
      </c>
      <c r="AB86">
        <v>109</v>
      </c>
      <c r="AC86" s="27">
        <v>13.200000000000101</v>
      </c>
      <c r="AD86" s="27">
        <v>18.100000000000001</v>
      </c>
      <c r="AE86" s="2">
        <v>40</v>
      </c>
      <c r="AF86">
        <v>18</v>
      </c>
      <c r="AG86">
        <v>36</v>
      </c>
      <c r="AH86" s="27">
        <v>2.0099999999999998</v>
      </c>
    </row>
    <row r="87" spans="2:34" x14ac:dyDescent="0.35">
      <c r="Z87">
        <v>86</v>
      </c>
      <c r="AA87" s="27">
        <v>12.250000000000099</v>
      </c>
      <c r="AB87">
        <v>110</v>
      </c>
      <c r="AC87" s="27">
        <v>13.250000000000099</v>
      </c>
      <c r="AD87" s="27">
        <v>18.149999999999999</v>
      </c>
      <c r="AE87" s="2">
        <v>39.5</v>
      </c>
      <c r="AF87">
        <v>20</v>
      </c>
      <c r="AG87">
        <v>36.5</v>
      </c>
      <c r="AH87" s="27">
        <v>2</v>
      </c>
    </row>
    <row r="88" spans="2:34" x14ac:dyDescent="0.35">
      <c r="Z88">
        <v>87</v>
      </c>
      <c r="AA88" s="27">
        <v>12.3000000000001</v>
      </c>
      <c r="AB88">
        <v>111</v>
      </c>
      <c r="AC88" s="27">
        <v>13.3000000000001</v>
      </c>
      <c r="AD88" s="27">
        <v>18.2</v>
      </c>
      <c r="AE88" s="2">
        <v>39</v>
      </c>
      <c r="AF88">
        <v>22</v>
      </c>
      <c r="AG88">
        <v>37</v>
      </c>
      <c r="AH88" s="27">
        <v>1.99</v>
      </c>
    </row>
    <row r="89" spans="2:34" x14ac:dyDescent="0.35">
      <c r="Z89">
        <v>88</v>
      </c>
      <c r="AA89" s="27">
        <v>12.350000000000099</v>
      </c>
      <c r="AB89">
        <v>112</v>
      </c>
      <c r="AC89" s="27">
        <v>13.350000000000099</v>
      </c>
      <c r="AD89" s="27">
        <v>18.25</v>
      </c>
      <c r="AE89" s="2">
        <v>38.5</v>
      </c>
      <c r="AF89">
        <v>24</v>
      </c>
      <c r="AG89">
        <v>37.5</v>
      </c>
      <c r="AH89" s="27">
        <v>1.98</v>
      </c>
    </row>
    <row r="90" spans="2:34" x14ac:dyDescent="0.35">
      <c r="Z90">
        <v>89</v>
      </c>
      <c r="AA90" s="27">
        <v>12.4000000000001</v>
      </c>
      <c r="AB90">
        <v>113</v>
      </c>
      <c r="AC90" s="27">
        <v>13.4000000000001</v>
      </c>
      <c r="AD90" s="27">
        <v>18.3</v>
      </c>
      <c r="AE90" s="2">
        <v>38</v>
      </c>
      <c r="AF90">
        <v>26</v>
      </c>
      <c r="AG90">
        <v>38</v>
      </c>
      <c r="AH90" s="27">
        <v>1.97</v>
      </c>
    </row>
    <row r="91" spans="2:34" x14ac:dyDescent="0.35">
      <c r="Z91">
        <v>90</v>
      </c>
      <c r="AA91" s="27">
        <v>12.450000000000101</v>
      </c>
      <c r="AB91">
        <v>114</v>
      </c>
      <c r="AC91" s="27">
        <v>13.450000000000101</v>
      </c>
      <c r="AD91" s="27">
        <v>18.350000000000001</v>
      </c>
      <c r="AE91" s="2">
        <v>37.5</v>
      </c>
      <c r="AF91">
        <v>28</v>
      </c>
      <c r="AG91">
        <v>38.5</v>
      </c>
      <c r="AH91" s="27">
        <v>1.96</v>
      </c>
    </row>
    <row r="92" spans="2:34" x14ac:dyDescent="0.35">
      <c r="Z92">
        <v>91</v>
      </c>
      <c r="AA92" s="27">
        <v>12.500000000000099</v>
      </c>
      <c r="AB92">
        <v>115</v>
      </c>
      <c r="AC92" s="27">
        <v>13.500000000000099</v>
      </c>
      <c r="AD92" s="27">
        <v>18.399999999999999</v>
      </c>
      <c r="AE92" s="2">
        <v>37</v>
      </c>
      <c r="AF92">
        <v>30</v>
      </c>
      <c r="AG92">
        <v>39</v>
      </c>
      <c r="AH92" s="27">
        <v>1.95</v>
      </c>
    </row>
    <row r="93" spans="2:34" x14ac:dyDescent="0.35">
      <c r="Z93">
        <v>92</v>
      </c>
      <c r="AA93" s="27">
        <v>12.5500000000001</v>
      </c>
      <c r="AB93">
        <v>116</v>
      </c>
      <c r="AC93" s="27">
        <v>13.5500000000001</v>
      </c>
      <c r="AD93" s="27">
        <v>18.45</v>
      </c>
      <c r="AE93" s="2">
        <v>36.5</v>
      </c>
      <c r="AF93">
        <v>32</v>
      </c>
      <c r="AG93">
        <v>39.5</v>
      </c>
      <c r="AH93" s="27">
        <v>1.96</v>
      </c>
    </row>
    <row r="94" spans="2:34" x14ac:dyDescent="0.35">
      <c r="Z94">
        <v>93</v>
      </c>
      <c r="AA94" s="27">
        <v>12.600000000000099</v>
      </c>
      <c r="AB94">
        <v>117</v>
      </c>
      <c r="AC94" s="27">
        <v>13.600000000000099</v>
      </c>
      <c r="AD94" s="27">
        <v>18.5</v>
      </c>
      <c r="AE94" s="2">
        <v>36</v>
      </c>
      <c r="AF94">
        <v>34</v>
      </c>
      <c r="AG94">
        <v>40</v>
      </c>
      <c r="AH94" s="27">
        <v>1.97</v>
      </c>
    </row>
    <row r="95" spans="2:34" x14ac:dyDescent="0.35">
      <c r="Z95">
        <v>94</v>
      </c>
      <c r="AA95" s="27">
        <v>12.6500000000001</v>
      </c>
      <c r="AB95">
        <v>118</v>
      </c>
      <c r="AC95" s="27">
        <v>13.6500000000001</v>
      </c>
      <c r="AD95" s="27">
        <v>18.55</v>
      </c>
      <c r="AE95" s="2">
        <v>35.5</v>
      </c>
      <c r="AF95">
        <v>36</v>
      </c>
      <c r="AG95">
        <v>40.5</v>
      </c>
      <c r="AH95" s="27">
        <v>1.98</v>
      </c>
    </row>
    <row r="96" spans="2:34" x14ac:dyDescent="0.35">
      <c r="Z96">
        <v>95</v>
      </c>
      <c r="AA96" s="27">
        <v>12.700000000000101</v>
      </c>
      <c r="AB96">
        <v>119</v>
      </c>
      <c r="AC96" s="27">
        <v>13.700000000000101</v>
      </c>
      <c r="AD96" s="27">
        <v>18.600000000000001</v>
      </c>
      <c r="AE96" s="2">
        <v>35</v>
      </c>
      <c r="AF96">
        <v>38</v>
      </c>
      <c r="AG96">
        <v>41</v>
      </c>
      <c r="AH96" s="27">
        <v>1.99</v>
      </c>
    </row>
    <row r="97" spans="26:34" x14ac:dyDescent="0.35">
      <c r="Z97">
        <v>96</v>
      </c>
      <c r="AA97" s="27">
        <v>12.750000000000099</v>
      </c>
      <c r="AB97">
        <v>120</v>
      </c>
      <c r="AC97" s="27">
        <v>13.750000000000099</v>
      </c>
      <c r="AD97" s="27">
        <v>18.649999999999999</v>
      </c>
      <c r="AE97" s="2">
        <v>34.5</v>
      </c>
      <c r="AF97">
        <v>40</v>
      </c>
      <c r="AG97">
        <v>41.5</v>
      </c>
      <c r="AH97" s="27">
        <v>2</v>
      </c>
    </row>
    <row r="98" spans="26:34" x14ac:dyDescent="0.35">
      <c r="Z98">
        <v>97</v>
      </c>
      <c r="AA98" s="27">
        <v>12.8000000000001</v>
      </c>
      <c r="AB98">
        <v>121</v>
      </c>
      <c r="AC98" s="27">
        <v>13.8000000000001</v>
      </c>
      <c r="AD98" s="27">
        <v>18.7</v>
      </c>
      <c r="AE98" s="2">
        <v>34</v>
      </c>
      <c r="AF98">
        <v>10</v>
      </c>
      <c r="AG98">
        <v>42</v>
      </c>
      <c r="AH98" s="27">
        <v>2.0099999999999998</v>
      </c>
    </row>
    <row r="99" spans="26:34" x14ac:dyDescent="0.35">
      <c r="Z99">
        <v>98</v>
      </c>
      <c r="AA99" s="27">
        <v>12.850000000000099</v>
      </c>
      <c r="AB99">
        <v>122</v>
      </c>
      <c r="AC99" s="27">
        <v>13.850000000000099</v>
      </c>
      <c r="AD99" s="27">
        <v>18.75</v>
      </c>
      <c r="AE99" s="2">
        <v>33.5</v>
      </c>
      <c r="AF99">
        <v>12</v>
      </c>
      <c r="AG99">
        <v>42.5</v>
      </c>
      <c r="AH99" s="27">
        <v>2.02</v>
      </c>
    </row>
    <row r="100" spans="26:34" x14ac:dyDescent="0.35">
      <c r="Z100">
        <v>99</v>
      </c>
      <c r="AA100" s="27">
        <v>12.9000000000001</v>
      </c>
      <c r="AB100">
        <v>123</v>
      </c>
      <c r="AC100" s="27">
        <v>13.9000000000001</v>
      </c>
      <c r="AD100" s="27">
        <v>18.8</v>
      </c>
      <c r="AE100" s="2">
        <v>33</v>
      </c>
      <c r="AF100">
        <v>14</v>
      </c>
      <c r="AG100">
        <v>43</v>
      </c>
      <c r="AH100" s="27">
        <v>2.0299999999999998</v>
      </c>
    </row>
    <row r="101" spans="26:34" x14ac:dyDescent="0.35">
      <c r="Z101">
        <v>100</v>
      </c>
      <c r="AA101" s="27">
        <v>12.85</v>
      </c>
      <c r="AB101">
        <v>121</v>
      </c>
      <c r="AC101" s="27">
        <v>13.7</v>
      </c>
      <c r="AD101" s="27">
        <v>18.7</v>
      </c>
      <c r="AE101" s="2">
        <v>32.5</v>
      </c>
      <c r="AF101">
        <v>16</v>
      </c>
      <c r="AG101">
        <v>30</v>
      </c>
      <c r="AH101" s="27">
        <v>2.0499999999999998</v>
      </c>
    </row>
    <row r="102" spans="26:34" x14ac:dyDescent="0.35">
      <c r="Z102">
        <v>101</v>
      </c>
      <c r="AA102" s="27">
        <v>12.799999999999899</v>
      </c>
      <c r="AB102">
        <v>119</v>
      </c>
      <c r="AC102" s="27">
        <v>13.65</v>
      </c>
      <c r="AD102" s="27">
        <v>18.600000000000001</v>
      </c>
      <c r="AE102" s="2">
        <v>32</v>
      </c>
      <c r="AF102">
        <v>18</v>
      </c>
      <c r="AG102">
        <v>30.5</v>
      </c>
      <c r="AH102" s="27">
        <v>2.04</v>
      </c>
    </row>
    <row r="103" spans="26:34" x14ac:dyDescent="0.35">
      <c r="Z103">
        <v>102</v>
      </c>
      <c r="AA103" s="27">
        <v>12.749999999999799</v>
      </c>
      <c r="AB103">
        <v>117</v>
      </c>
      <c r="AC103" s="27">
        <v>13.6</v>
      </c>
      <c r="AD103" s="27">
        <v>18.5</v>
      </c>
      <c r="AE103" s="2">
        <v>31.5</v>
      </c>
      <c r="AF103">
        <v>20</v>
      </c>
      <c r="AG103">
        <v>31</v>
      </c>
      <c r="AH103" s="27">
        <v>2.0299999999999998</v>
      </c>
    </row>
    <row r="104" spans="26:34" x14ac:dyDescent="0.35">
      <c r="Z104">
        <v>103</v>
      </c>
      <c r="AA104" s="27">
        <v>12.699999999999701</v>
      </c>
      <c r="AB104">
        <v>115</v>
      </c>
      <c r="AC104" s="27">
        <v>13.55</v>
      </c>
      <c r="AD104" s="27">
        <v>18.399999999999999</v>
      </c>
      <c r="AE104" s="2">
        <v>31</v>
      </c>
      <c r="AF104">
        <v>22</v>
      </c>
      <c r="AG104">
        <v>31.5</v>
      </c>
      <c r="AH104" s="27">
        <v>2.02</v>
      </c>
    </row>
    <row r="105" spans="26:34" x14ac:dyDescent="0.35">
      <c r="Z105">
        <v>104</v>
      </c>
      <c r="AA105" s="27">
        <v>12.649999999999601</v>
      </c>
      <c r="AB105">
        <v>113</v>
      </c>
      <c r="AC105" s="27">
        <v>13.5</v>
      </c>
      <c r="AD105" s="27">
        <v>18.3</v>
      </c>
      <c r="AE105" s="2">
        <v>30.5</v>
      </c>
      <c r="AF105">
        <v>24</v>
      </c>
      <c r="AG105">
        <v>32</v>
      </c>
      <c r="AH105" s="27">
        <v>2.0099999999999998</v>
      </c>
    </row>
    <row r="106" spans="26:34" x14ac:dyDescent="0.35">
      <c r="Z106">
        <v>105</v>
      </c>
      <c r="AA106" s="27">
        <v>12.5999999999995</v>
      </c>
      <c r="AB106">
        <v>111</v>
      </c>
      <c r="AC106" s="27">
        <v>13.45</v>
      </c>
      <c r="AD106" s="27">
        <v>18.2</v>
      </c>
      <c r="AE106" s="2">
        <v>30</v>
      </c>
      <c r="AF106">
        <v>26</v>
      </c>
      <c r="AG106">
        <v>32.5</v>
      </c>
      <c r="AH106" s="27">
        <v>2</v>
      </c>
    </row>
    <row r="107" spans="26:34" x14ac:dyDescent="0.35">
      <c r="Z107">
        <v>106</v>
      </c>
      <c r="AA107" s="27">
        <v>12.5499999999994</v>
      </c>
      <c r="AB107">
        <v>109</v>
      </c>
      <c r="AC107" s="27">
        <v>13.4</v>
      </c>
      <c r="AD107" s="27">
        <v>18.100000000000001</v>
      </c>
      <c r="AE107" s="2">
        <v>30.5</v>
      </c>
      <c r="AF107">
        <v>28</v>
      </c>
      <c r="AG107">
        <v>33</v>
      </c>
      <c r="AH107" s="27">
        <v>1.99</v>
      </c>
    </row>
    <row r="108" spans="26:34" x14ac:dyDescent="0.35">
      <c r="Z108">
        <v>107</v>
      </c>
      <c r="AA108" s="27">
        <v>12.4999999999993</v>
      </c>
      <c r="AB108">
        <v>107</v>
      </c>
      <c r="AC108" s="27">
        <v>13.35</v>
      </c>
      <c r="AD108" s="27">
        <v>18</v>
      </c>
      <c r="AE108" s="2">
        <v>31</v>
      </c>
      <c r="AF108">
        <v>30</v>
      </c>
      <c r="AG108">
        <v>33.5</v>
      </c>
      <c r="AH108" s="27">
        <v>1.98</v>
      </c>
    </row>
    <row r="109" spans="26:34" x14ac:dyDescent="0.35">
      <c r="Z109">
        <v>108</v>
      </c>
      <c r="AA109" s="27">
        <v>12.4499999999992</v>
      </c>
      <c r="AB109">
        <v>105</v>
      </c>
      <c r="AC109" s="27">
        <v>13.3</v>
      </c>
      <c r="AD109" s="27">
        <v>17.899999999999999</v>
      </c>
      <c r="AE109" s="2">
        <v>31.5</v>
      </c>
      <c r="AF109">
        <v>32</v>
      </c>
      <c r="AG109">
        <v>34</v>
      </c>
      <c r="AH109" s="27">
        <v>1.97</v>
      </c>
    </row>
    <row r="110" spans="26:34" x14ac:dyDescent="0.35">
      <c r="Z110">
        <v>109</v>
      </c>
      <c r="AA110" s="27">
        <v>12.3999999999991</v>
      </c>
      <c r="AB110">
        <v>103</v>
      </c>
      <c r="AC110" s="27">
        <v>13.25</v>
      </c>
      <c r="AD110" s="27">
        <v>17.8</v>
      </c>
      <c r="AE110" s="2">
        <v>32</v>
      </c>
      <c r="AF110">
        <v>34</v>
      </c>
      <c r="AG110">
        <v>34.5</v>
      </c>
      <c r="AH110" s="27">
        <v>1.96</v>
      </c>
    </row>
    <row r="111" spans="26:34" x14ac:dyDescent="0.35">
      <c r="Z111">
        <v>110</v>
      </c>
      <c r="AA111" s="27">
        <v>12.349999999999</v>
      </c>
      <c r="AB111">
        <v>101</v>
      </c>
      <c r="AC111" s="27">
        <v>13.2</v>
      </c>
      <c r="AD111" s="27">
        <v>17.7</v>
      </c>
      <c r="AE111" s="2">
        <v>32.5</v>
      </c>
      <c r="AF111">
        <v>36</v>
      </c>
      <c r="AG111">
        <v>35</v>
      </c>
      <c r="AH111" s="27">
        <v>1.95</v>
      </c>
    </row>
    <row r="112" spans="26:34" x14ac:dyDescent="0.35">
      <c r="Z112">
        <v>111</v>
      </c>
      <c r="AA112" s="27">
        <v>12.299999999998899</v>
      </c>
      <c r="AB112">
        <v>99</v>
      </c>
      <c r="AC112" s="27">
        <v>13.15</v>
      </c>
      <c r="AD112" s="27">
        <v>17.600000000000001</v>
      </c>
      <c r="AE112" s="2">
        <v>33</v>
      </c>
      <c r="AF112">
        <v>38</v>
      </c>
      <c r="AG112">
        <v>35.5</v>
      </c>
      <c r="AH112" s="27">
        <v>1.96</v>
      </c>
    </row>
    <row r="113" spans="26:34" x14ac:dyDescent="0.35">
      <c r="Z113">
        <v>112</v>
      </c>
      <c r="AA113" s="27">
        <v>12.249999999998799</v>
      </c>
      <c r="AB113">
        <v>97</v>
      </c>
      <c r="AC113" s="27">
        <v>13.1</v>
      </c>
      <c r="AD113" s="27">
        <v>17.5</v>
      </c>
      <c r="AE113" s="2">
        <v>33.5</v>
      </c>
      <c r="AF113">
        <v>40</v>
      </c>
      <c r="AG113">
        <v>36</v>
      </c>
      <c r="AH113" s="27">
        <v>1.97</v>
      </c>
    </row>
    <row r="114" spans="26:34" x14ac:dyDescent="0.35">
      <c r="Z114">
        <v>113</v>
      </c>
      <c r="AA114" s="27">
        <v>12.199999999998701</v>
      </c>
      <c r="AB114">
        <v>95</v>
      </c>
      <c r="AC114" s="27">
        <v>13.05</v>
      </c>
      <c r="AD114" s="27">
        <v>17.399999999999999</v>
      </c>
      <c r="AE114" s="2">
        <v>34</v>
      </c>
      <c r="AF114">
        <v>42</v>
      </c>
      <c r="AG114">
        <v>36.5</v>
      </c>
      <c r="AH114" s="27">
        <v>1.98</v>
      </c>
    </row>
    <row r="115" spans="26:34" x14ac:dyDescent="0.35">
      <c r="Z115">
        <v>114</v>
      </c>
      <c r="AA115" s="27">
        <v>12.149999999998601</v>
      </c>
      <c r="AB115">
        <v>93</v>
      </c>
      <c r="AC115" s="27">
        <v>13</v>
      </c>
      <c r="AD115" s="27">
        <v>17.3</v>
      </c>
      <c r="AE115" s="2">
        <v>34.5</v>
      </c>
      <c r="AF115">
        <v>44</v>
      </c>
      <c r="AG115">
        <v>37</v>
      </c>
      <c r="AH115" s="27">
        <v>1.99</v>
      </c>
    </row>
    <row r="116" spans="26:34" x14ac:dyDescent="0.35">
      <c r="Z116">
        <v>115</v>
      </c>
      <c r="AA116" s="27">
        <v>12.0999999999985</v>
      </c>
      <c r="AB116">
        <v>91</v>
      </c>
      <c r="AC116" s="27">
        <v>12.95</v>
      </c>
      <c r="AD116" s="27">
        <v>17.2</v>
      </c>
      <c r="AE116" s="2">
        <v>35</v>
      </c>
      <c r="AF116">
        <v>46</v>
      </c>
      <c r="AG116">
        <v>37.5</v>
      </c>
      <c r="AH116" s="27">
        <v>2</v>
      </c>
    </row>
    <row r="117" spans="26:34" x14ac:dyDescent="0.35">
      <c r="Z117">
        <v>116</v>
      </c>
      <c r="AA117" s="27">
        <v>12.0499999999984</v>
      </c>
      <c r="AB117">
        <v>89</v>
      </c>
      <c r="AC117" s="27">
        <v>12.9</v>
      </c>
      <c r="AD117" s="27">
        <v>17.100000000000001</v>
      </c>
      <c r="AE117" s="2">
        <v>35.5</v>
      </c>
      <c r="AF117">
        <v>48</v>
      </c>
      <c r="AG117">
        <v>38</v>
      </c>
      <c r="AH117" s="27">
        <v>2.0099999999999998</v>
      </c>
    </row>
    <row r="118" spans="26:34" x14ac:dyDescent="0.35">
      <c r="Z118">
        <v>117</v>
      </c>
      <c r="AA118" s="27">
        <v>11.9999999999983</v>
      </c>
      <c r="AB118">
        <v>87</v>
      </c>
      <c r="AC118" s="27">
        <v>12.85</v>
      </c>
      <c r="AD118" s="27">
        <v>17</v>
      </c>
      <c r="AE118" s="2">
        <v>36</v>
      </c>
      <c r="AF118">
        <v>50</v>
      </c>
      <c r="AG118">
        <v>38.5</v>
      </c>
      <c r="AH118" s="27">
        <v>2.02</v>
      </c>
    </row>
    <row r="119" spans="26:34" x14ac:dyDescent="0.35">
      <c r="Z119">
        <v>118</v>
      </c>
      <c r="AA119" s="27">
        <v>11.9499999999982</v>
      </c>
      <c r="AB119">
        <v>85</v>
      </c>
      <c r="AC119" s="27">
        <v>12.8</v>
      </c>
      <c r="AD119" s="27">
        <v>16.899999999999999</v>
      </c>
      <c r="AE119" s="2">
        <v>36.5</v>
      </c>
      <c r="AF119">
        <v>52</v>
      </c>
      <c r="AG119">
        <v>39</v>
      </c>
      <c r="AH119" s="27">
        <v>2.0299999999999998</v>
      </c>
    </row>
    <row r="120" spans="26:34" x14ac:dyDescent="0.35">
      <c r="Z120">
        <v>119</v>
      </c>
      <c r="AA120" s="27">
        <v>11.8999999999981</v>
      </c>
      <c r="AB120">
        <v>83</v>
      </c>
      <c r="AC120" s="27">
        <v>12.75</v>
      </c>
      <c r="AD120" s="27">
        <v>16.8</v>
      </c>
      <c r="AE120" s="2">
        <v>37</v>
      </c>
      <c r="AF120">
        <v>54</v>
      </c>
      <c r="AG120">
        <v>39.5</v>
      </c>
      <c r="AH120" s="27">
        <v>2.04</v>
      </c>
    </row>
    <row r="121" spans="26:34" x14ac:dyDescent="0.35">
      <c r="Z121">
        <v>120</v>
      </c>
      <c r="AA121" s="27">
        <v>11.849999999997999</v>
      </c>
      <c r="AB121">
        <v>81</v>
      </c>
      <c r="AC121" s="27">
        <v>12.7</v>
      </c>
      <c r="AD121" s="27">
        <v>16.7</v>
      </c>
      <c r="AE121" s="2">
        <v>37.5</v>
      </c>
      <c r="AF121">
        <v>56</v>
      </c>
      <c r="AG121">
        <v>40</v>
      </c>
      <c r="AH121" s="27">
        <v>2.0499999999999998</v>
      </c>
    </row>
    <row r="122" spans="26:34" x14ac:dyDescent="0.35">
      <c r="Z122">
        <v>121</v>
      </c>
      <c r="AA122" s="27">
        <v>11.799999999997899</v>
      </c>
      <c r="AB122">
        <v>79</v>
      </c>
      <c r="AC122" s="27">
        <v>12.65</v>
      </c>
      <c r="AD122" s="27">
        <v>16.600000000000001</v>
      </c>
      <c r="AE122" s="2">
        <v>38</v>
      </c>
      <c r="AF122">
        <v>58</v>
      </c>
      <c r="AG122">
        <v>40.5</v>
      </c>
      <c r="AH122" s="27">
        <v>2.04</v>
      </c>
    </row>
    <row r="123" spans="26:34" x14ac:dyDescent="0.35">
      <c r="Z123">
        <v>122</v>
      </c>
      <c r="AA123" s="27">
        <v>11.749999999997801</v>
      </c>
      <c r="AB123">
        <v>77</v>
      </c>
      <c r="AC123" s="27">
        <v>12.6</v>
      </c>
      <c r="AD123" s="27">
        <v>16.5</v>
      </c>
      <c r="AE123" s="2">
        <v>38.5</v>
      </c>
      <c r="AF123">
        <v>60</v>
      </c>
      <c r="AG123">
        <v>41</v>
      </c>
      <c r="AH123" s="27">
        <v>2.0299999999999998</v>
      </c>
    </row>
    <row r="124" spans="26:34" x14ac:dyDescent="0.35">
      <c r="Z124">
        <v>123</v>
      </c>
      <c r="AA124" s="27">
        <v>11.699999999997701</v>
      </c>
      <c r="AB124">
        <v>75</v>
      </c>
      <c r="AC124" s="27">
        <v>12.55</v>
      </c>
      <c r="AD124" s="27">
        <v>16.399999999999999</v>
      </c>
      <c r="AE124" s="2">
        <v>39</v>
      </c>
      <c r="AF124">
        <v>62</v>
      </c>
      <c r="AG124">
        <v>41.5</v>
      </c>
      <c r="AH124" s="27">
        <v>2.02</v>
      </c>
    </row>
    <row r="125" spans="26:34" x14ac:dyDescent="0.35">
      <c r="Z125">
        <v>124</v>
      </c>
      <c r="AA125" s="27">
        <v>11.6499999999976</v>
      </c>
      <c r="AB125">
        <v>73</v>
      </c>
      <c r="AC125" s="27">
        <v>12.5</v>
      </c>
      <c r="AD125" s="27">
        <v>16.3</v>
      </c>
      <c r="AE125" s="2">
        <v>39.5</v>
      </c>
      <c r="AF125">
        <v>64</v>
      </c>
      <c r="AG125">
        <v>42</v>
      </c>
      <c r="AH125" s="27">
        <v>2.0099999999999998</v>
      </c>
    </row>
    <row r="126" spans="26:34" x14ac:dyDescent="0.35">
      <c r="Z126">
        <v>125</v>
      </c>
      <c r="AA126" s="27">
        <v>11.5999999999975</v>
      </c>
      <c r="AB126">
        <v>71</v>
      </c>
      <c r="AC126" s="27">
        <v>12.45</v>
      </c>
      <c r="AD126" s="27">
        <v>16.2</v>
      </c>
      <c r="AE126" s="2">
        <v>40</v>
      </c>
      <c r="AF126">
        <v>66</v>
      </c>
      <c r="AG126">
        <v>42.5</v>
      </c>
      <c r="AH126" s="27">
        <v>2</v>
      </c>
    </row>
    <row r="127" spans="26:34" x14ac:dyDescent="0.35">
      <c r="Z127">
        <v>126</v>
      </c>
      <c r="AA127" s="27">
        <v>11.5499999999974</v>
      </c>
      <c r="AB127">
        <v>69</v>
      </c>
      <c r="AC127" s="27">
        <v>12.4</v>
      </c>
      <c r="AD127" s="27">
        <v>16.100000000000001</v>
      </c>
      <c r="AE127" s="2">
        <v>39.5</v>
      </c>
      <c r="AF127">
        <v>68</v>
      </c>
      <c r="AG127">
        <v>43</v>
      </c>
      <c r="AH127" s="27">
        <v>1.99</v>
      </c>
    </row>
    <row r="128" spans="26:34" x14ac:dyDescent="0.35">
      <c r="Z128">
        <v>127</v>
      </c>
      <c r="AA128" s="27">
        <v>11.4999999999973</v>
      </c>
      <c r="AB128">
        <v>67</v>
      </c>
      <c r="AC128" s="27">
        <v>12.35</v>
      </c>
      <c r="AD128" s="27">
        <v>16</v>
      </c>
      <c r="AE128" s="2">
        <v>39</v>
      </c>
      <c r="AF128">
        <v>70</v>
      </c>
      <c r="AG128">
        <v>43.5</v>
      </c>
      <c r="AH128" s="27">
        <v>1.98</v>
      </c>
    </row>
    <row r="129" spans="26:34" x14ac:dyDescent="0.35">
      <c r="Z129">
        <v>128</v>
      </c>
      <c r="AA129" s="27">
        <v>11.4499999999972</v>
      </c>
      <c r="AB129">
        <v>65</v>
      </c>
      <c r="AC129" s="27">
        <v>12.3</v>
      </c>
      <c r="AD129" s="27">
        <v>15.9</v>
      </c>
      <c r="AE129" s="2">
        <v>38.5</v>
      </c>
      <c r="AF129">
        <v>72</v>
      </c>
      <c r="AG129">
        <v>44</v>
      </c>
      <c r="AH129" s="27">
        <v>1.97</v>
      </c>
    </row>
    <row r="130" spans="26:34" x14ac:dyDescent="0.35">
      <c r="Z130">
        <v>129</v>
      </c>
      <c r="AA130" s="27">
        <v>11.3999999999971</v>
      </c>
      <c r="AB130">
        <v>63</v>
      </c>
      <c r="AC130" s="27">
        <v>12.25</v>
      </c>
      <c r="AD130" s="27">
        <v>15.8</v>
      </c>
      <c r="AE130" s="2">
        <v>38</v>
      </c>
      <c r="AF130">
        <v>74</v>
      </c>
      <c r="AG130">
        <v>44.5</v>
      </c>
      <c r="AH130" s="27">
        <v>1.96</v>
      </c>
    </row>
    <row r="131" spans="26:34" x14ac:dyDescent="0.35">
      <c r="Z131">
        <v>130</v>
      </c>
      <c r="AA131" s="27">
        <v>11.349999999996999</v>
      </c>
      <c r="AB131">
        <v>61</v>
      </c>
      <c r="AC131" s="27">
        <v>12.2</v>
      </c>
      <c r="AD131" s="27">
        <v>15.7</v>
      </c>
      <c r="AE131" s="2">
        <v>37.5</v>
      </c>
      <c r="AF131">
        <v>76</v>
      </c>
      <c r="AG131">
        <v>45</v>
      </c>
      <c r="AH131" s="27">
        <v>1.95</v>
      </c>
    </row>
    <row r="132" spans="26:34" x14ac:dyDescent="0.35">
      <c r="Z132">
        <v>131</v>
      </c>
      <c r="AA132" s="27">
        <v>11.299999999996899</v>
      </c>
      <c r="AB132">
        <v>62</v>
      </c>
      <c r="AC132" s="27">
        <v>12.15</v>
      </c>
      <c r="AD132" s="27">
        <v>15.6</v>
      </c>
      <c r="AE132" s="2">
        <v>37</v>
      </c>
      <c r="AF132">
        <v>78</v>
      </c>
      <c r="AG132">
        <v>45.5</v>
      </c>
      <c r="AH132" s="27">
        <v>1.96</v>
      </c>
    </row>
    <row r="133" spans="26:34" x14ac:dyDescent="0.35">
      <c r="Z133">
        <v>132</v>
      </c>
      <c r="AA133" s="27">
        <v>11.249999999996801</v>
      </c>
      <c r="AB133">
        <v>63</v>
      </c>
      <c r="AC133" s="27">
        <v>12.1</v>
      </c>
      <c r="AD133" s="27">
        <v>15.5</v>
      </c>
      <c r="AE133" s="2">
        <v>36.5</v>
      </c>
      <c r="AF133">
        <v>80</v>
      </c>
      <c r="AG133">
        <v>46</v>
      </c>
      <c r="AH133" s="27">
        <v>1.97</v>
      </c>
    </row>
    <row r="134" spans="26:34" x14ac:dyDescent="0.35">
      <c r="Z134">
        <v>133</v>
      </c>
      <c r="AA134" s="27">
        <v>11.199999999996701</v>
      </c>
      <c r="AB134">
        <v>64</v>
      </c>
      <c r="AC134" s="27">
        <v>12.05</v>
      </c>
      <c r="AD134" s="27">
        <v>15.4</v>
      </c>
      <c r="AE134" s="2">
        <v>36</v>
      </c>
      <c r="AF134">
        <v>82</v>
      </c>
      <c r="AG134">
        <v>46.5</v>
      </c>
      <c r="AH134" s="27">
        <v>1.98</v>
      </c>
    </row>
    <row r="135" spans="26:34" x14ac:dyDescent="0.35">
      <c r="Z135">
        <v>134</v>
      </c>
      <c r="AA135" s="27">
        <v>11.1499999999966</v>
      </c>
      <c r="AB135">
        <v>65</v>
      </c>
      <c r="AC135" s="27">
        <v>12</v>
      </c>
      <c r="AD135" s="27">
        <v>15.3</v>
      </c>
      <c r="AE135" s="2">
        <v>35.5</v>
      </c>
      <c r="AF135">
        <v>84</v>
      </c>
      <c r="AG135">
        <v>47</v>
      </c>
      <c r="AH135" s="27">
        <v>1.99</v>
      </c>
    </row>
    <row r="136" spans="26:34" x14ac:dyDescent="0.35">
      <c r="Z136">
        <v>135</v>
      </c>
      <c r="AA136" s="27">
        <v>11.0999999999965</v>
      </c>
      <c r="AB136">
        <v>66</v>
      </c>
      <c r="AC136" s="27">
        <v>11.95</v>
      </c>
      <c r="AD136" s="27">
        <v>15.2</v>
      </c>
      <c r="AE136" s="2">
        <v>35</v>
      </c>
      <c r="AF136">
        <v>86</v>
      </c>
      <c r="AG136">
        <v>47.5</v>
      </c>
      <c r="AH136" s="27">
        <v>2</v>
      </c>
    </row>
    <row r="137" spans="26:34" x14ac:dyDescent="0.35">
      <c r="Z137">
        <v>136</v>
      </c>
      <c r="AA137" s="27">
        <v>11.0499999999964</v>
      </c>
      <c r="AB137">
        <v>67</v>
      </c>
      <c r="AC137" s="27">
        <v>11.9</v>
      </c>
      <c r="AD137" s="27">
        <v>15.1</v>
      </c>
      <c r="AE137" s="2">
        <v>34.5</v>
      </c>
      <c r="AF137">
        <v>88</v>
      </c>
      <c r="AG137">
        <v>48</v>
      </c>
      <c r="AH137" s="27">
        <v>2.0099999999999998</v>
      </c>
    </row>
    <row r="138" spans="26:34" x14ac:dyDescent="0.35">
      <c r="Z138">
        <v>137</v>
      </c>
      <c r="AA138" s="27">
        <v>10.9999999999963</v>
      </c>
      <c r="AB138">
        <v>68</v>
      </c>
      <c r="AC138" s="27">
        <v>11.85</v>
      </c>
      <c r="AD138" s="27">
        <v>15</v>
      </c>
      <c r="AE138" s="2">
        <v>34</v>
      </c>
      <c r="AF138">
        <v>90</v>
      </c>
      <c r="AG138">
        <v>47.5</v>
      </c>
      <c r="AH138" s="27">
        <v>2.02</v>
      </c>
    </row>
    <row r="139" spans="26:34" x14ac:dyDescent="0.35">
      <c r="Z139">
        <v>138</v>
      </c>
      <c r="AA139" s="27">
        <v>10.9499999999962</v>
      </c>
      <c r="AB139">
        <v>69</v>
      </c>
      <c r="AC139" s="27">
        <v>11.8</v>
      </c>
      <c r="AD139" s="27">
        <v>14.899999999999901</v>
      </c>
      <c r="AE139" s="2">
        <v>33.5</v>
      </c>
      <c r="AF139">
        <v>92</v>
      </c>
      <c r="AG139">
        <v>47</v>
      </c>
      <c r="AH139" s="27">
        <v>2.0299999999999998</v>
      </c>
    </row>
    <row r="140" spans="26:34" x14ac:dyDescent="0.35">
      <c r="Z140">
        <v>139</v>
      </c>
      <c r="AA140" s="27">
        <v>10.899999999996099</v>
      </c>
      <c r="AB140">
        <v>70</v>
      </c>
      <c r="AC140" s="27">
        <v>11.75</v>
      </c>
      <c r="AD140" s="27">
        <v>14.799999999999899</v>
      </c>
      <c r="AE140" s="2">
        <v>33</v>
      </c>
      <c r="AF140">
        <v>94</v>
      </c>
      <c r="AG140">
        <v>46.5</v>
      </c>
      <c r="AH140" s="27">
        <v>2.04</v>
      </c>
    </row>
    <row r="141" spans="26:34" x14ac:dyDescent="0.35">
      <c r="Z141">
        <v>140</v>
      </c>
      <c r="AA141" s="27">
        <v>10.849999999995999</v>
      </c>
      <c r="AB141">
        <v>71</v>
      </c>
      <c r="AC141" s="27">
        <v>11.7</v>
      </c>
      <c r="AD141" s="27">
        <v>14.6999999999999</v>
      </c>
      <c r="AE141" s="2">
        <v>32.5</v>
      </c>
      <c r="AF141">
        <v>96</v>
      </c>
      <c r="AG141">
        <v>46</v>
      </c>
      <c r="AH141" s="27">
        <v>2.0499999999999998</v>
      </c>
    </row>
    <row r="142" spans="26:34" x14ac:dyDescent="0.35">
      <c r="Z142">
        <v>141</v>
      </c>
      <c r="AA142" s="27">
        <v>10.799999999995901</v>
      </c>
      <c r="AB142">
        <v>72</v>
      </c>
      <c r="AC142" s="27">
        <v>11.65</v>
      </c>
      <c r="AD142" s="27">
        <v>14.5999999999999</v>
      </c>
      <c r="AE142" s="2">
        <v>32</v>
      </c>
      <c r="AF142">
        <v>98</v>
      </c>
      <c r="AG142">
        <v>45.5</v>
      </c>
      <c r="AH142" s="27">
        <v>2.04</v>
      </c>
    </row>
    <row r="143" spans="26:34" x14ac:dyDescent="0.35">
      <c r="Z143">
        <v>142</v>
      </c>
      <c r="AA143" s="27">
        <v>10.749999999995801</v>
      </c>
      <c r="AB143">
        <v>73</v>
      </c>
      <c r="AC143" s="27">
        <v>11.6</v>
      </c>
      <c r="AD143" s="27">
        <v>14.499999999999901</v>
      </c>
      <c r="AE143" s="2">
        <v>31.5</v>
      </c>
      <c r="AF143">
        <v>100</v>
      </c>
      <c r="AG143">
        <v>45</v>
      </c>
      <c r="AH143" s="27">
        <v>2.0299999999999998</v>
      </c>
    </row>
    <row r="144" spans="26:34" x14ac:dyDescent="0.35">
      <c r="Z144">
        <v>143</v>
      </c>
      <c r="AA144" s="27">
        <v>10.699999999995701</v>
      </c>
      <c r="AB144">
        <v>74</v>
      </c>
      <c r="AC144" s="27">
        <v>11.55</v>
      </c>
      <c r="AD144" s="27">
        <v>14.399999999999901</v>
      </c>
      <c r="AE144" s="2">
        <v>31</v>
      </c>
      <c r="AF144">
        <v>102</v>
      </c>
      <c r="AG144">
        <v>44.5</v>
      </c>
      <c r="AH144" s="27">
        <v>2.02</v>
      </c>
    </row>
    <row r="145" spans="26:34" x14ac:dyDescent="0.35">
      <c r="Z145">
        <v>144</v>
      </c>
      <c r="AA145" s="27">
        <v>10.6499999999956</v>
      </c>
      <c r="AB145">
        <v>75</v>
      </c>
      <c r="AC145" s="27">
        <v>11.5</v>
      </c>
      <c r="AD145" s="27">
        <v>14.299999999999899</v>
      </c>
      <c r="AE145" s="2">
        <v>30.5</v>
      </c>
      <c r="AF145">
        <v>104</v>
      </c>
      <c r="AG145">
        <v>44</v>
      </c>
      <c r="AH145" s="27">
        <v>2.0099999999999998</v>
      </c>
    </row>
    <row r="146" spans="26:34" x14ac:dyDescent="0.35">
      <c r="Z146">
        <v>145</v>
      </c>
      <c r="AA146" s="27">
        <v>10.5999999999955</v>
      </c>
      <c r="AB146">
        <v>76</v>
      </c>
      <c r="AC146" s="27">
        <v>11.45</v>
      </c>
      <c r="AD146" s="27">
        <v>14.1999999999999</v>
      </c>
      <c r="AE146" s="2">
        <v>30</v>
      </c>
      <c r="AF146">
        <v>106</v>
      </c>
      <c r="AG146">
        <v>43.5</v>
      </c>
      <c r="AH146" s="27">
        <v>2</v>
      </c>
    </row>
    <row r="147" spans="26:34" x14ac:dyDescent="0.35">
      <c r="Z147">
        <v>146</v>
      </c>
      <c r="AA147" s="27">
        <v>10.5499999999954</v>
      </c>
      <c r="AB147">
        <v>77</v>
      </c>
      <c r="AC147" s="27">
        <v>11.4</v>
      </c>
      <c r="AD147" s="27">
        <v>14.0999999999999</v>
      </c>
      <c r="AE147" s="2">
        <v>29.5</v>
      </c>
      <c r="AF147">
        <v>108</v>
      </c>
      <c r="AG147">
        <v>43</v>
      </c>
      <c r="AH147" s="27">
        <v>1.99</v>
      </c>
    </row>
    <row r="148" spans="26:34" x14ac:dyDescent="0.35">
      <c r="Z148">
        <v>147</v>
      </c>
      <c r="AA148" s="27">
        <v>10.4999999999953</v>
      </c>
      <c r="AB148">
        <v>78</v>
      </c>
      <c r="AC148" s="27">
        <v>11.35</v>
      </c>
      <c r="AD148" s="27">
        <v>13.999999999999901</v>
      </c>
      <c r="AE148" s="2">
        <v>29</v>
      </c>
      <c r="AF148">
        <v>110</v>
      </c>
      <c r="AG148">
        <v>42.5</v>
      </c>
      <c r="AH148" s="27">
        <v>1.98</v>
      </c>
    </row>
    <row r="149" spans="26:34" x14ac:dyDescent="0.35">
      <c r="Z149">
        <v>148</v>
      </c>
      <c r="AA149" s="27">
        <v>10.4499999999952</v>
      </c>
      <c r="AB149">
        <v>79</v>
      </c>
      <c r="AC149" s="27">
        <v>11.3</v>
      </c>
      <c r="AD149" s="27">
        <v>13.899999999999901</v>
      </c>
      <c r="AE149" s="2">
        <v>28.5</v>
      </c>
      <c r="AF149">
        <v>112</v>
      </c>
      <c r="AG149">
        <v>42</v>
      </c>
      <c r="AH149" s="27">
        <v>1.97</v>
      </c>
    </row>
    <row r="150" spans="26:34" x14ac:dyDescent="0.35">
      <c r="Z150">
        <v>149</v>
      </c>
      <c r="AA150" s="27">
        <v>10.399999999995099</v>
      </c>
      <c r="AB150">
        <v>80</v>
      </c>
      <c r="AC150" s="27">
        <v>11.25</v>
      </c>
      <c r="AD150" s="27">
        <v>13.799999999999899</v>
      </c>
      <c r="AE150" s="2">
        <v>28</v>
      </c>
      <c r="AF150">
        <v>114</v>
      </c>
      <c r="AG150">
        <v>41.5</v>
      </c>
      <c r="AH150" s="27">
        <v>1.96</v>
      </c>
    </row>
    <row r="151" spans="26:34" x14ac:dyDescent="0.35">
      <c r="Z151">
        <v>150</v>
      </c>
      <c r="AA151" s="27">
        <v>10.349999999994999</v>
      </c>
      <c r="AB151">
        <v>81</v>
      </c>
      <c r="AC151" s="27">
        <v>11.2</v>
      </c>
      <c r="AD151" s="27">
        <v>13.6999999999999</v>
      </c>
      <c r="AE151" s="2">
        <v>27.5</v>
      </c>
      <c r="AF151">
        <v>116</v>
      </c>
      <c r="AG151">
        <v>41</v>
      </c>
      <c r="AH151" s="27">
        <v>1.95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costas</dc:creator>
  <cp:lastModifiedBy>user</cp:lastModifiedBy>
  <dcterms:created xsi:type="dcterms:W3CDTF">2011-11-26T20:25:55Z</dcterms:created>
  <dcterms:modified xsi:type="dcterms:W3CDTF">2022-04-06T23:39:09Z</dcterms:modified>
</cp:coreProperties>
</file>