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orthwind\Costasx\ΔΠΘ\Προπτυχιακά\Μη Συμβατικές Πηγές Ενέργειας\2021\Thema 1 solar\"/>
    </mc:Choice>
  </mc:AlternateContent>
  <bookViews>
    <workbookView xWindow="-20" yWindow="-20" windowWidth="7700" windowHeight="8250"/>
  </bookViews>
  <sheets>
    <sheet name="sheet1" sheetId="1" r:id="rId1"/>
  </sheets>
  <definedNames>
    <definedName name="solver_adj" localSheetId="0" hidden="1">sheet1!$B$36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hs1" localSheetId="0" hidden="1">sheet1!$B$43</definedName>
    <definedName name="solver_lhs2" localSheetId="0" hidden="1">sheet1!$B$40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sheet1!$H$36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3</definedName>
    <definedName name="solver_rhs1" localSheetId="0" hidden="1">0</definedName>
    <definedName name="solver_rhs2" localSheetId="0" hidden="1">0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62913"/>
</workbook>
</file>

<file path=xl/calcChain.xml><?xml version="1.0" encoding="utf-8"?>
<calcChain xmlns="http://schemas.openxmlformats.org/spreadsheetml/2006/main">
  <c r="AA50" i="1" l="1"/>
  <c r="AA51" i="1"/>
  <c r="X51" i="1"/>
  <c r="AD2" i="1"/>
  <c r="AD3" i="1" s="1"/>
  <c r="AD4" i="1" s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A3" i="1"/>
  <c r="AA4" i="1" s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X4" i="1"/>
  <c r="X5" i="1"/>
  <c r="X6" i="1"/>
  <c r="X7" i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3" i="1"/>
  <c r="D19" i="1" l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M36" i="1" l="1"/>
  <c r="P18" i="1" l="1"/>
  <c r="Q18" i="1" s="1"/>
  <c r="P19" i="1"/>
  <c r="P20" i="1"/>
  <c r="P21" i="1"/>
  <c r="P22" i="1"/>
  <c r="P23" i="1"/>
  <c r="P24" i="1"/>
  <c r="P25" i="1"/>
  <c r="P26" i="1"/>
  <c r="P27" i="1"/>
  <c r="P28" i="1"/>
  <c r="P29" i="1"/>
  <c r="E18" i="1"/>
  <c r="F18" i="1"/>
  <c r="B12" i="1"/>
  <c r="E36" i="1" l="1"/>
  <c r="G18" i="1"/>
  <c r="I18" i="1" s="1"/>
  <c r="J18" i="1" s="1"/>
  <c r="L18" i="1" s="1"/>
  <c r="C36" i="1"/>
  <c r="D36" i="1" s="1"/>
  <c r="B10" i="1"/>
  <c r="O18" i="1"/>
  <c r="E47" i="1"/>
  <c r="E45" i="1"/>
  <c r="E43" i="1"/>
  <c r="E41" i="1"/>
  <c r="E39" i="1"/>
  <c r="E37" i="1"/>
  <c r="F47" i="1"/>
  <c r="F45" i="1"/>
  <c r="F43" i="1"/>
  <c r="F41" i="1"/>
  <c r="F39" i="1"/>
  <c r="F37" i="1"/>
  <c r="O36" i="1"/>
  <c r="P36" i="1"/>
  <c r="B13" i="1"/>
  <c r="N18" i="1"/>
  <c r="E46" i="1"/>
  <c r="E44" i="1"/>
  <c r="E42" i="1"/>
  <c r="E40" i="1"/>
  <c r="E38" i="1"/>
  <c r="F36" i="1"/>
  <c r="F46" i="1"/>
  <c r="F44" i="1"/>
  <c r="F42" i="1"/>
  <c r="F40" i="1"/>
  <c r="F38" i="1"/>
  <c r="G36" i="1" l="1"/>
  <c r="H18" i="1"/>
  <c r="H36" i="1"/>
  <c r="M37" i="1"/>
  <c r="M38" i="1"/>
  <c r="M39" i="1"/>
  <c r="M40" i="1"/>
  <c r="M41" i="1"/>
  <c r="M42" i="1"/>
  <c r="M43" i="1"/>
  <c r="M44" i="1"/>
  <c r="M45" i="1"/>
  <c r="M46" i="1"/>
  <c r="M47" i="1"/>
  <c r="Q19" i="1"/>
  <c r="Q20" i="1"/>
  <c r="Q21" i="1"/>
  <c r="Q22" i="1"/>
  <c r="Q24" i="1"/>
  <c r="Q25" i="1"/>
  <c r="Q26" i="1"/>
  <c r="Q27" i="1"/>
  <c r="Q28" i="1"/>
  <c r="Q29" i="1"/>
  <c r="F29" i="1"/>
  <c r="E29" i="1"/>
  <c r="F28" i="1"/>
  <c r="E28" i="1"/>
  <c r="F27" i="1"/>
  <c r="E27" i="1"/>
  <c r="F26" i="1"/>
  <c r="E26" i="1"/>
  <c r="F25" i="1"/>
  <c r="E25" i="1"/>
  <c r="F24" i="1"/>
  <c r="E24" i="1"/>
  <c r="Q23" i="1"/>
  <c r="F23" i="1"/>
  <c r="E23" i="1"/>
  <c r="F22" i="1"/>
  <c r="E22" i="1"/>
  <c r="F21" i="1"/>
  <c r="E21" i="1"/>
  <c r="F20" i="1"/>
  <c r="E20" i="1"/>
  <c r="F19" i="1"/>
  <c r="E19" i="1"/>
  <c r="N36" i="1" l="1"/>
  <c r="Q36" i="1" s="1"/>
  <c r="R36" i="1" s="1"/>
  <c r="M18" i="1"/>
  <c r="R18" i="1" s="1"/>
  <c r="S18" i="1" s="1"/>
  <c r="G20" i="1"/>
  <c r="G22" i="1"/>
  <c r="G23" i="1"/>
  <c r="O19" i="1"/>
  <c r="N19" i="1"/>
  <c r="O46" i="1"/>
  <c r="P46" i="1"/>
  <c r="O44" i="1"/>
  <c r="P44" i="1"/>
  <c r="O42" i="1"/>
  <c r="P42" i="1"/>
  <c r="P40" i="1"/>
  <c r="O40" i="1"/>
  <c r="P38" i="1"/>
  <c r="O38" i="1"/>
  <c r="G19" i="1"/>
  <c r="G21" i="1"/>
  <c r="G24" i="1"/>
  <c r="G25" i="1"/>
  <c r="G26" i="1"/>
  <c r="G27" i="1"/>
  <c r="G28" i="1"/>
  <c r="G29" i="1"/>
  <c r="O47" i="1"/>
  <c r="P47" i="1"/>
  <c r="O45" i="1"/>
  <c r="P45" i="1"/>
  <c r="O43" i="1"/>
  <c r="P43" i="1"/>
  <c r="O41" i="1"/>
  <c r="P41" i="1"/>
  <c r="P39" i="1"/>
  <c r="O39" i="1"/>
  <c r="P37" i="1"/>
  <c r="O37" i="1"/>
  <c r="C37" i="1" l="1"/>
  <c r="D37" i="1" s="1"/>
  <c r="I22" i="1"/>
  <c r="J22" i="1" s="1"/>
  <c r="L22" i="1" s="1"/>
  <c r="I20" i="1"/>
  <c r="J20" i="1" s="1"/>
  <c r="L20" i="1" s="1"/>
  <c r="C45" i="1"/>
  <c r="D45" i="1" s="1"/>
  <c r="I27" i="1"/>
  <c r="J27" i="1" s="1"/>
  <c r="L27" i="1" s="1"/>
  <c r="C40" i="1"/>
  <c r="D40" i="1" s="1"/>
  <c r="I23" i="1"/>
  <c r="J23" i="1" s="1"/>
  <c r="L23" i="1" s="1"/>
  <c r="I21" i="1"/>
  <c r="J21" i="1" s="1"/>
  <c r="L21" i="1" s="1"/>
  <c r="I19" i="1"/>
  <c r="J19" i="1" s="1"/>
  <c r="L19" i="1" s="1"/>
  <c r="C47" i="1"/>
  <c r="D47" i="1" s="1"/>
  <c r="C46" i="1"/>
  <c r="D46" i="1" s="1"/>
  <c r="C44" i="1"/>
  <c r="D44" i="1" s="1"/>
  <c r="C43" i="1"/>
  <c r="D43" i="1" s="1"/>
  <c r="C42" i="1"/>
  <c r="D42" i="1" s="1"/>
  <c r="C39" i="1"/>
  <c r="D39" i="1" s="1"/>
  <c r="I28" i="1"/>
  <c r="J28" i="1" s="1"/>
  <c r="L28" i="1" s="1"/>
  <c r="I26" i="1"/>
  <c r="J26" i="1" s="1"/>
  <c r="L26" i="1" s="1"/>
  <c r="I24" i="1"/>
  <c r="J24" i="1" s="1"/>
  <c r="L24" i="1" s="1"/>
  <c r="H19" i="1"/>
  <c r="C41" i="1"/>
  <c r="D41" i="1" s="1"/>
  <c r="C38" i="1"/>
  <c r="D38" i="1" s="1"/>
  <c r="H20" i="1"/>
  <c r="N20" i="1"/>
  <c r="O20" i="1"/>
  <c r="I29" i="1"/>
  <c r="J29" i="1" s="1"/>
  <c r="L29" i="1" s="1"/>
  <c r="I25" i="1"/>
  <c r="J25" i="1" s="1"/>
  <c r="L25" i="1" s="1"/>
  <c r="M19" i="1" l="1"/>
  <c r="R19" i="1" s="1"/>
  <c r="S19" i="1" s="1"/>
  <c r="N37" i="1"/>
  <c r="Q37" i="1" s="1"/>
  <c r="R37" i="1" s="1"/>
  <c r="M20" i="1"/>
  <c r="R20" i="1" s="1"/>
  <c r="S20" i="1" s="1"/>
  <c r="N38" i="1"/>
  <c r="Q38" i="1" s="1"/>
  <c r="R38" i="1" s="1"/>
  <c r="H21" i="1"/>
  <c r="O21" i="1"/>
  <c r="N21" i="1"/>
  <c r="M21" i="1" l="1"/>
  <c r="R21" i="1" s="1"/>
  <c r="S21" i="1" s="1"/>
  <c r="N39" i="1"/>
  <c r="Q39" i="1" s="1"/>
  <c r="R39" i="1" s="1"/>
  <c r="G38" i="1"/>
  <c r="H38" i="1" s="1"/>
  <c r="G37" i="1"/>
  <c r="H37" i="1" s="1"/>
  <c r="H22" i="1"/>
  <c r="N40" i="1" s="1"/>
  <c r="Q40" i="1" s="1"/>
  <c r="R40" i="1" s="1"/>
  <c r="O22" i="1"/>
  <c r="N22" i="1"/>
  <c r="G39" i="1" l="1"/>
  <c r="H39" i="1" s="1"/>
  <c r="G40" i="1"/>
  <c r="H40" i="1" s="1"/>
  <c r="H23" i="1"/>
  <c r="N41" i="1" s="1"/>
  <c r="Q41" i="1" s="1"/>
  <c r="R41" i="1" s="1"/>
  <c r="O23" i="1"/>
  <c r="N23" i="1"/>
  <c r="M22" i="1"/>
  <c r="R22" i="1" l="1"/>
  <c r="S22" i="1" s="1"/>
  <c r="G41" i="1"/>
  <c r="H41" i="1" s="1"/>
  <c r="H24" i="1"/>
  <c r="N42" i="1" s="1"/>
  <c r="Q42" i="1" s="1"/>
  <c r="R42" i="1" s="1"/>
  <c r="N24" i="1"/>
  <c r="O24" i="1"/>
  <c r="M23" i="1"/>
  <c r="G42" i="1" l="1"/>
  <c r="H42" i="1" s="1"/>
  <c r="R23" i="1"/>
  <c r="S23" i="1" s="1"/>
  <c r="M24" i="1"/>
  <c r="H25" i="1"/>
  <c r="N43" i="1" s="1"/>
  <c r="Q43" i="1" s="1"/>
  <c r="R43" i="1" s="1"/>
  <c r="O25" i="1"/>
  <c r="N25" i="1"/>
  <c r="G43" i="1" l="1"/>
  <c r="H43" i="1" s="1"/>
  <c r="R24" i="1"/>
  <c r="S24" i="1" s="1"/>
  <c r="H26" i="1"/>
  <c r="N44" i="1" s="1"/>
  <c r="Q44" i="1" s="1"/>
  <c r="R44" i="1" s="1"/>
  <c r="O26" i="1"/>
  <c r="N26" i="1"/>
  <c r="M25" i="1"/>
  <c r="G44" i="1" l="1"/>
  <c r="H44" i="1" s="1"/>
  <c r="R25" i="1"/>
  <c r="S25" i="1" s="1"/>
  <c r="H27" i="1"/>
  <c r="N45" i="1" s="1"/>
  <c r="Q45" i="1" s="1"/>
  <c r="R45" i="1" s="1"/>
  <c r="O27" i="1"/>
  <c r="N27" i="1"/>
  <c r="M26" i="1"/>
  <c r="G45" i="1" l="1"/>
  <c r="H45" i="1" s="1"/>
  <c r="R26" i="1"/>
  <c r="S26" i="1" s="1"/>
  <c r="H28" i="1"/>
  <c r="N46" i="1" s="1"/>
  <c r="Q46" i="1" s="1"/>
  <c r="R46" i="1" s="1"/>
  <c r="N28" i="1"/>
  <c r="O28" i="1"/>
  <c r="M27" i="1"/>
  <c r="G46" i="1" l="1"/>
  <c r="H46" i="1" s="1"/>
  <c r="R27" i="1"/>
  <c r="S27" i="1" s="1"/>
  <c r="M28" i="1"/>
  <c r="H29" i="1"/>
  <c r="N47" i="1" s="1"/>
  <c r="Q47" i="1" s="1"/>
  <c r="R47" i="1" s="1"/>
  <c r="R48" i="1" s="1"/>
  <c r="O29" i="1"/>
  <c r="N29" i="1"/>
  <c r="G47" i="1" l="1"/>
  <c r="H47" i="1" s="1"/>
  <c r="H48" i="1" s="1"/>
  <c r="R28" i="1"/>
  <c r="S28" i="1" s="1"/>
  <c r="M29" i="1"/>
  <c r="R29" i="1" l="1"/>
  <c r="S29" i="1" s="1"/>
  <c r="S30" i="1" s="1"/>
</calcChain>
</file>

<file path=xl/sharedStrings.xml><?xml version="1.0" encoding="utf-8"?>
<sst xmlns="http://schemas.openxmlformats.org/spreadsheetml/2006/main" count="103" uniqueCount="57">
  <si>
    <t>ν</t>
  </si>
  <si>
    <t>Ιον, W/m2</t>
  </si>
  <si>
    <t>δν, ο</t>
  </si>
  <si>
    <t>ωΔ,ο</t>
  </si>
  <si>
    <t>ωΔκ,ο</t>
  </si>
  <si>
    <t>Hom, kWh/month/m3</t>
  </si>
  <si>
    <t>Hoν, kWh/d/m2</t>
  </si>
  <si>
    <t>AM</t>
  </si>
  <si>
    <t>RA</t>
  </si>
  <si>
    <t>RD</t>
  </si>
  <si>
    <t>Ra</t>
  </si>
  <si>
    <t>K</t>
  </si>
  <si>
    <t>ΗΔ/ΗΗ</t>
  </si>
  <si>
    <t>RH</t>
  </si>
  <si>
    <t>HH, kWh/month/m2</t>
  </si>
  <si>
    <t>ΟΜΑΔΑ</t>
  </si>
  <si>
    <t>μοίρες</t>
  </si>
  <si>
    <t>kWh/Ιαν/m2</t>
  </si>
  <si>
    <t>kWh/Φεβ/m2</t>
  </si>
  <si>
    <t>kWh/Μαρ/m2</t>
  </si>
  <si>
    <t>kWh/Μαι/m2</t>
  </si>
  <si>
    <t>kWh/Ιουν/m2</t>
  </si>
  <si>
    <t>kWh/ιουλ/m2</t>
  </si>
  <si>
    <t>kWh/Αυγ/m2</t>
  </si>
  <si>
    <t>kWh/Σεπ/m2</t>
  </si>
  <si>
    <t>kWh/Οκτ/m2</t>
  </si>
  <si>
    <t>kWh/Νοε/m2</t>
  </si>
  <si>
    <t>kWh/Δεκ/m2</t>
  </si>
  <si>
    <t>kWh/Απρ/m2</t>
  </si>
  <si>
    <t>kWh/έτος/m2</t>
  </si>
  <si>
    <t>πλάτος Φ</t>
  </si>
  <si>
    <t>ΘΕΜΑ</t>
  </si>
  <si>
    <t>Όνομα</t>
  </si>
  <si>
    <t>Επώνυμο</t>
  </si>
  <si>
    <t>ΦΟΙΤΗΤΗΣ 1</t>
  </si>
  <si>
    <t>ΦΟΙΤΗΤΗΣ 2</t>
  </si>
  <si>
    <t>ΔΕΔΟΜΕΝΑ</t>
  </si>
  <si>
    <t>γεωγραφικό πλάτος φ</t>
  </si>
  <si>
    <t>ακτίνια</t>
  </si>
  <si>
    <t>ΒΟΗΘΗΤΙΚΑ ΔΕΔΟΜΕΝΑ</t>
  </si>
  <si>
    <t>π/180</t>
  </si>
  <si>
    <t>ακτίνια/μοίρα</t>
  </si>
  <si>
    <t>180/π</t>
  </si>
  <si>
    <t>μοίρες/ακτίνιο</t>
  </si>
  <si>
    <t>HHκ, kWh/μήνα/m2</t>
  </si>
  <si>
    <t>Υπολογισμός της ηλιακής ακτινοβολίας (ηλιακής ενέργειας), που δέχεται 1 m2 πλαισίου τοποθετημένο με βέλτιστη σταθερή ετήσια κλίση (β, μοίρες), στο δεδομένο γεωγραφικό πλάτος.</t>
  </si>
  <si>
    <t>β,μοίρες</t>
  </si>
  <si>
    <t>ΝΑ ΣΥΜΠΛΗΡΩΘΟΥΝ ΤΑ ΛΕΥΚΑ ΚΑΙ ΚΟΚΚΙΝΑ ΚΕΛΛΙΑ, ΜΕΣΑ ΣΤΟ ΠΛΑΙΣΙΟ ΚΑΙ ΜΟΝΟ ΑΥΤΆ</t>
  </si>
  <si>
    <t>ΝΑ ΜΗΝ ΜΕΤΑΚΙΝΗΘΕΙ ΚΑΝΕΝΑ ΚΕΛΙ ΣΕ ΟΛΟ ΤΟ ΑΡΧΕΙΟ</t>
  </si>
  <si>
    <t xml:space="preserve">Υπολογισμός της ηλιακής ακτινοβολίας (ηλιακής ενέργειας), που δέχεται 1 m2 πλαισίου </t>
  </si>
  <si>
    <t>τοποθετημένο με βέλτιστη σταθερή μηνιαία κλίση (β, μοίρες), στο δεδομένο γεωγραφικό πλάτος.</t>
  </si>
  <si>
    <t>(η σταθερή, ανεξάρτητα του μήνα, κλίση β (κελιά Ε18 - Ε29), είναι σταθερή όλο το έτος και υπολογίζεται με δοκιμή και σφάλμα, έτσι ώστε να μεγιστοποιηθεί η προσπίπτουσα ακτινοβολία στη διάρκεια όλου του έτους (κελί Τ30))</t>
  </si>
  <si>
    <t>έτσι ώστε να μεγιστοποιείται η προσπίπτουσα ακτινοβολία στον αντίστοιχο μήνα (κελιά Η36-Η47))</t>
  </si>
  <si>
    <t>τοποθετημένο με μεταβαλλόμενη κλίση διπλού άξονα, στο δεδομένο γεωγραφικό πλάτος.</t>
  </si>
  <si>
    <t>(η κλίση β είναι η ίδια όπως και στην περίπτωση της βέλτιστης μηνιαίας κλίσης)</t>
  </si>
  <si>
    <t xml:space="preserve">(η κλίση β (κελιά Β36 - Β47) είναι σταθερή όλο το μήνα και υπολογίζεται με δοκιμή και σφάλμα, </t>
  </si>
  <si>
    <t>Αρ. Μητρώου (όλα τα ψηφεία)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</si>
</sst>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E+00"/>
  </numFmts>
  <fonts count="3" x14ac:knownFonts="1">
    <font>
      <sz val="11"/>
      <color theme="1"/>
      <name val="Calibri"/>
      <family val="2"/>
      <charset val="161"/>
      <scheme val="minor"/>
    </font>
    <font>
      <sz val="16"/>
      <color rgb="FF00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" fontId="0" fillId="0" borderId="0" xfId="0" applyNumberFormat="1"/>
    <xf numFmtId="2" fontId="0" fillId="0" borderId="0" xfId="0" applyNumberFormat="1"/>
    <xf numFmtId="164" fontId="0" fillId="0" borderId="0" xfId="0" applyNumberFormat="1"/>
    <xf numFmtId="164" fontId="0" fillId="0" borderId="0" xfId="0" applyNumberFormat="1" applyFont="1"/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3" borderId="0" xfId="0" applyFont="1" applyFill="1"/>
    <xf numFmtId="2" fontId="0" fillId="3" borderId="0" xfId="0" applyNumberFormat="1" applyFill="1"/>
    <xf numFmtId="2" fontId="0" fillId="4" borderId="0" xfId="0" applyNumberForma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16" fontId="2" fillId="2" borderId="0" xfId="0" applyNumberFormat="1" applyFont="1" applyFill="1"/>
    <xf numFmtId="0" fontId="1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5" xfId="0" applyFont="1" applyFill="1" applyBorder="1"/>
    <xf numFmtId="165" fontId="0" fillId="2" borderId="0" xfId="0" applyNumberFormat="1" applyFill="1" applyBorder="1"/>
    <xf numFmtId="0" fontId="0" fillId="2" borderId="0" xfId="0" applyFill="1" applyBorder="1"/>
    <xf numFmtId="0" fontId="2" fillId="2" borderId="6" xfId="0" applyFont="1" applyFill="1" applyBorder="1"/>
    <xf numFmtId="164" fontId="0" fillId="2" borderId="7" xfId="0" applyNumberFormat="1" applyFill="1" applyBorder="1"/>
    <xf numFmtId="0" fontId="2" fillId="2" borderId="8" xfId="0" applyFont="1" applyFill="1" applyBorder="1"/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Alignment="1" applyProtection="1">
      <alignment horizontal="center"/>
      <protection locked="0"/>
    </xf>
    <xf numFmtId="164" fontId="0" fillId="0" borderId="0" xfId="0" applyNumberFormat="1" applyFont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topLeftCell="K21" zoomScale="70" zoomScaleNormal="70" workbookViewId="0">
      <selection activeCell="W1" sqref="W1:AD51"/>
    </sheetView>
  </sheetViews>
  <sheetFormatPr defaultRowHeight="14.5" x14ac:dyDescent="0.35"/>
  <cols>
    <col min="1" max="1" width="29.54296875" customWidth="1"/>
    <col min="2" max="2" width="23.26953125" customWidth="1"/>
    <col min="3" max="3" width="26" customWidth="1"/>
    <col min="5" max="5" width="19.81640625" customWidth="1"/>
    <col min="6" max="6" width="10.26953125" bestFit="1" customWidth="1"/>
    <col min="8" max="8" width="12.1796875" customWidth="1"/>
    <col min="9" max="9" width="11.81640625" customWidth="1"/>
    <col min="10" max="10" width="13.1796875" bestFit="1" customWidth="1"/>
    <col min="11" max="11" width="20.7265625" bestFit="1" customWidth="1"/>
    <col min="12" max="12" width="11.7265625" customWidth="1"/>
    <col min="14" max="14" width="10" bestFit="1" customWidth="1"/>
    <col min="15" max="15" width="9.7265625" customWidth="1"/>
    <col min="16" max="16" width="12.81640625" customWidth="1"/>
    <col min="17" max="17" width="14" customWidth="1"/>
    <col min="18" max="18" width="13.453125" customWidth="1"/>
    <col min="19" max="19" width="18.81640625" customWidth="1"/>
    <col min="21" max="21" width="14.81640625" bestFit="1" customWidth="1"/>
    <col min="22" max="22" width="2.81640625" customWidth="1"/>
  </cols>
  <sheetData>
    <row r="1" spans="1:30" x14ac:dyDescent="0.35">
      <c r="A1" s="15" t="s">
        <v>31</v>
      </c>
      <c r="B1" s="15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5" t="s">
        <v>47</v>
      </c>
      <c r="P1" s="5"/>
      <c r="Q1" s="5"/>
      <c r="R1" s="5"/>
      <c r="S1" s="5"/>
      <c r="T1" s="5"/>
      <c r="U1" s="5"/>
      <c r="V1" s="7"/>
      <c r="W1" t="s">
        <v>15</v>
      </c>
      <c r="X1" t="s">
        <v>30</v>
      </c>
      <c r="Z1" t="s">
        <v>15</v>
      </c>
      <c r="AA1" t="s">
        <v>30</v>
      </c>
      <c r="AC1" t="s">
        <v>15</v>
      </c>
      <c r="AD1" t="s">
        <v>30</v>
      </c>
    </row>
    <row r="2" spans="1:30" x14ac:dyDescent="0.35">
      <c r="A2" s="15" t="s">
        <v>15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15" t="s">
        <v>48</v>
      </c>
      <c r="P2" s="5"/>
      <c r="Q2" s="5"/>
      <c r="R2" s="5"/>
      <c r="S2" s="5"/>
      <c r="T2" s="5"/>
      <c r="U2" s="5"/>
      <c r="V2" s="7"/>
      <c r="W2">
        <v>1</v>
      </c>
      <c r="X2" s="2">
        <v>35</v>
      </c>
      <c r="Y2" s="2"/>
      <c r="Z2">
        <v>51</v>
      </c>
      <c r="AA2" s="2">
        <v>37.5</v>
      </c>
      <c r="AC2" s="35">
        <v>101</v>
      </c>
      <c r="AD2" s="2">
        <f>AA51+0.05</f>
        <v>39.999999999999858</v>
      </c>
    </row>
    <row r="3" spans="1:30" x14ac:dyDescent="0.35">
      <c r="A3" s="15"/>
      <c r="B3" s="15" t="s">
        <v>34</v>
      </c>
      <c r="C3" s="15" t="s">
        <v>35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5"/>
      <c r="P3" s="5"/>
      <c r="Q3" s="5"/>
      <c r="R3" s="5"/>
      <c r="S3" s="5"/>
      <c r="T3" s="5"/>
      <c r="U3" s="5"/>
      <c r="V3" s="7"/>
      <c r="W3">
        <v>2</v>
      </c>
      <c r="X3" s="2">
        <f>X2+0.05</f>
        <v>35.049999999999997</v>
      </c>
      <c r="Y3" s="2"/>
      <c r="Z3">
        <v>52</v>
      </c>
      <c r="AA3" s="2">
        <f>AA2+0.05</f>
        <v>37.549999999999997</v>
      </c>
      <c r="AC3" s="35">
        <v>102</v>
      </c>
      <c r="AD3" s="2">
        <f t="shared" ref="AD3:AD51" si="0">AD2+0.05</f>
        <v>40.049999999999855</v>
      </c>
    </row>
    <row r="4" spans="1:30" x14ac:dyDescent="0.35">
      <c r="A4" s="15" t="s">
        <v>32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7"/>
      <c r="W4">
        <v>3</v>
      </c>
      <c r="X4" s="2">
        <f t="shared" ref="X4:X51" si="1">X3+0.05</f>
        <v>35.099999999999994</v>
      </c>
      <c r="Y4" s="2"/>
      <c r="Z4">
        <v>53</v>
      </c>
      <c r="AA4" s="2">
        <f t="shared" ref="AA4:AA51" si="2">AA3+0.05</f>
        <v>37.599999999999994</v>
      </c>
      <c r="AC4" s="35">
        <v>103</v>
      </c>
      <c r="AD4" s="2">
        <f t="shared" si="0"/>
        <v>40.099999999999852</v>
      </c>
    </row>
    <row r="5" spans="1:30" ht="15" customHeight="1" x14ac:dyDescent="0.5">
      <c r="A5" s="15" t="s">
        <v>33</v>
      </c>
      <c r="D5" s="5"/>
      <c r="E5" s="5"/>
      <c r="F5" s="5"/>
      <c r="G5" s="5"/>
      <c r="H5" s="5"/>
      <c r="I5" s="19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7"/>
      <c r="W5">
        <v>4</v>
      </c>
      <c r="X5" s="2">
        <f t="shared" si="1"/>
        <v>35.149999999999991</v>
      </c>
      <c r="Y5" s="2"/>
      <c r="Z5">
        <v>54</v>
      </c>
      <c r="AA5" s="2">
        <f t="shared" si="2"/>
        <v>37.649999999999991</v>
      </c>
      <c r="AC5" s="35">
        <v>104</v>
      </c>
      <c r="AD5" s="2">
        <f t="shared" si="0"/>
        <v>40.149999999999849</v>
      </c>
    </row>
    <row r="6" spans="1:30" ht="15" customHeight="1" x14ac:dyDescent="0.5">
      <c r="A6" s="15" t="s">
        <v>56</v>
      </c>
      <c r="D6" s="5"/>
      <c r="E6" s="5"/>
      <c r="F6" s="5"/>
      <c r="G6" s="5"/>
      <c r="H6" s="5"/>
      <c r="I6" s="19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7"/>
      <c r="W6">
        <v>5</v>
      </c>
      <c r="X6" s="2">
        <f t="shared" si="1"/>
        <v>35.199999999999989</v>
      </c>
      <c r="Y6" s="2"/>
      <c r="Z6">
        <v>55</v>
      </c>
      <c r="AA6" s="2">
        <f t="shared" si="2"/>
        <v>37.699999999999989</v>
      </c>
      <c r="AC6" s="35">
        <v>105</v>
      </c>
      <c r="AD6" s="2">
        <f t="shared" si="0"/>
        <v>40.199999999999847</v>
      </c>
    </row>
    <row r="7" spans="1:30" ht="15" customHeight="1" thickBot="1" x14ac:dyDescent="0.55000000000000004">
      <c r="A7" s="15"/>
      <c r="B7" s="5"/>
      <c r="C7" s="5"/>
      <c r="D7" s="5"/>
      <c r="E7" s="5"/>
      <c r="F7" s="5"/>
      <c r="G7" s="5"/>
      <c r="H7" s="5"/>
      <c r="I7" s="19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7"/>
      <c r="W7">
        <v>6</v>
      </c>
      <c r="X7" s="2">
        <f t="shared" si="1"/>
        <v>35.249999999999986</v>
      </c>
      <c r="Y7" s="2"/>
      <c r="Z7">
        <v>56</v>
      </c>
      <c r="AA7" s="2">
        <f t="shared" si="2"/>
        <v>37.749999999999986</v>
      </c>
      <c r="AC7" s="35">
        <v>106</v>
      </c>
      <c r="AD7" s="2">
        <f t="shared" si="0"/>
        <v>40.249999999999844</v>
      </c>
    </row>
    <row r="8" spans="1:30" ht="15" customHeight="1" x14ac:dyDescent="0.5">
      <c r="A8" s="22" t="s">
        <v>36</v>
      </c>
      <c r="B8" s="23"/>
      <c r="C8" s="24"/>
      <c r="D8" s="5"/>
      <c r="E8" s="5"/>
      <c r="F8" s="5"/>
      <c r="G8" s="5"/>
      <c r="H8" s="5"/>
      <c r="I8" s="19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7"/>
      <c r="W8">
        <v>7</v>
      </c>
      <c r="X8" s="2">
        <f t="shared" si="1"/>
        <v>35.299999999999983</v>
      </c>
      <c r="Y8" s="2"/>
      <c r="Z8">
        <v>57</v>
      </c>
      <c r="AA8" s="2">
        <f t="shared" si="2"/>
        <v>37.799999999999983</v>
      </c>
      <c r="AC8" s="35">
        <v>107</v>
      </c>
      <c r="AD8" s="2">
        <f t="shared" si="0"/>
        <v>40.299999999999841</v>
      </c>
    </row>
    <row r="9" spans="1:30" ht="15" customHeight="1" x14ac:dyDescent="0.5">
      <c r="A9" s="25" t="s">
        <v>37</v>
      </c>
      <c r="B9" s="32">
        <v>40.85</v>
      </c>
      <c r="C9" s="26" t="s">
        <v>16</v>
      </c>
      <c r="D9" s="5"/>
      <c r="E9" s="5"/>
      <c r="F9" s="5"/>
      <c r="G9" s="5"/>
      <c r="H9" s="5"/>
      <c r="I9" s="19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7"/>
      <c r="W9">
        <v>8</v>
      </c>
      <c r="X9" s="2">
        <f t="shared" si="1"/>
        <v>35.34999999999998</v>
      </c>
      <c r="Y9" s="2"/>
      <c r="Z9">
        <v>58</v>
      </c>
      <c r="AA9" s="2">
        <f t="shared" si="2"/>
        <v>37.84999999999998</v>
      </c>
      <c r="AC9" s="35">
        <v>108</v>
      </c>
      <c r="AD9" s="2">
        <f t="shared" si="0"/>
        <v>40.349999999999838</v>
      </c>
    </row>
    <row r="10" spans="1:30" ht="15" customHeight="1" x14ac:dyDescent="0.5">
      <c r="A10" s="25" t="s">
        <v>37</v>
      </c>
      <c r="B10" s="27">
        <f>B9*B12</f>
        <v>0.71296699943968367</v>
      </c>
      <c r="C10" s="26" t="s">
        <v>38</v>
      </c>
      <c r="D10" s="5"/>
      <c r="E10" s="5"/>
      <c r="F10" s="5"/>
      <c r="G10" s="5"/>
      <c r="H10" s="5"/>
      <c r="I10" s="19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7"/>
      <c r="W10">
        <v>9</v>
      </c>
      <c r="X10" s="2">
        <f t="shared" si="1"/>
        <v>35.399999999999977</v>
      </c>
      <c r="Y10" s="2"/>
      <c r="Z10">
        <v>59</v>
      </c>
      <c r="AA10" s="2">
        <f t="shared" si="2"/>
        <v>37.899999999999977</v>
      </c>
      <c r="AC10" s="35">
        <v>109</v>
      </c>
      <c r="AD10" s="2">
        <f t="shared" si="0"/>
        <v>40.399999999999835</v>
      </c>
    </row>
    <row r="11" spans="1:30" ht="15" customHeight="1" x14ac:dyDescent="0.5">
      <c r="A11" s="25" t="s">
        <v>39</v>
      </c>
      <c r="B11" s="28"/>
      <c r="C11" s="26"/>
      <c r="D11" s="5"/>
      <c r="E11" s="5"/>
      <c r="F11" s="5"/>
      <c r="G11" s="5"/>
      <c r="H11" s="6"/>
      <c r="I11" s="19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7"/>
      <c r="W11">
        <v>10</v>
      </c>
      <c r="X11" s="2">
        <f t="shared" si="1"/>
        <v>35.449999999999974</v>
      </c>
      <c r="Y11" s="2"/>
      <c r="Z11">
        <v>60</v>
      </c>
      <c r="AA11" s="2">
        <f t="shared" si="2"/>
        <v>37.949999999999974</v>
      </c>
      <c r="AC11" s="35">
        <v>110</v>
      </c>
      <c r="AD11" s="2">
        <f t="shared" si="0"/>
        <v>40.449999999999832</v>
      </c>
    </row>
    <row r="12" spans="1:30" ht="15" customHeight="1" x14ac:dyDescent="0.5">
      <c r="A12" s="25" t="s">
        <v>40</v>
      </c>
      <c r="B12" s="27">
        <f>PI()/180</f>
        <v>1.7453292519943295E-2</v>
      </c>
      <c r="C12" s="26" t="s">
        <v>41</v>
      </c>
      <c r="D12" s="5"/>
      <c r="E12" s="5"/>
      <c r="F12" s="5"/>
      <c r="G12" s="5"/>
      <c r="H12" s="5"/>
      <c r="I12" s="19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7"/>
      <c r="W12">
        <v>11</v>
      </c>
      <c r="X12" s="2">
        <f t="shared" si="1"/>
        <v>35.499999999999972</v>
      </c>
      <c r="Y12" s="2"/>
      <c r="Z12">
        <v>61</v>
      </c>
      <c r="AA12" s="2">
        <f t="shared" si="2"/>
        <v>37.999999999999972</v>
      </c>
      <c r="AC12" s="35">
        <v>111</v>
      </c>
      <c r="AD12" s="2">
        <f t="shared" si="0"/>
        <v>40.499999999999829</v>
      </c>
    </row>
    <row r="13" spans="1:30" ht="15" customHeight="1" thickBot="1" x14ac:dyDescent="0.55000000000000004">
      <c r="A13" s="29" t="s">
        <v>42</v>
      </c>
      <c r="B13" s="30">
        <f>1/B12</f>
        <v>57.295779513082323</v>
      </c>
      <c r="C13" s="31" t="s">
        <v>43</v>
      </c>
      <c r="D13" s="5"/>
      <c r="E13" s="5"/>
      <c r="F13" s="5"/>
      <c r="G13" s="5"/>
      <c r="H13" s="5"/>
      <c r="I13" s="19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7"/>
      <c r="W13">
        <v>12</v>
      </c>
      <c r="X13" s="2">
        <f t="shared" si="1"/>
        <v>35.549999999999969</v>
      </c>
      <c r="Y13" s="2"/>
      <c r="Z13">
        <v>62</v>
      </c>
      <c r="AA13" s="2">
        <f t="shared" si="2"/>
        <v>38.049999999999969</v>
      </c>
      <c r="AC13" s="35">
        <v>112</v>
      </c>
      <c r="AD13" s="2">
        <f t="shared" si="0"/>
        <v>40.549999999999827</v>
      </c>
    </row>
    <row r="14" spans="1:30" ht="15" customHeight="1" x14ac:dyDescent="0.5">
      <c r="A14" s="5"/>
      <c r="B14" s="5"/>
      <c r="C14" s="5"/>
      <c r="D14" s="5"/>
      <c r="E14" s="5"/>
      <c r="F14" s="5"/>
      <c r="G14" s="5"/>
      <c r="H14" s="5"/>
      <c r="I14" s="19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7"/>
      <c r="W14">
        <v>13</v>
      </c>
      <c r="X14" s="2">
        <f t="shared" si="1"/>
        <v>35.599999999999966</v>
      </c>
      <c r="Y14" s="2"/>
      <c r="Z14">
        <v>63</v>
      </c>
      <c r="AA14" s="2">
        <f t="shared" si="2"/>
        <v>38.099999999999966</v>
      </c>
      <c r="AC14" s="35">
        <v>113</v>
      </c>
      <c r="AD14" s="2">
        <f t="shared" si="0"/>
        <v>40.599999999999824</v>
      </c>
    </row>
    <row r="15" spans="1:30" ht="15" customHeight="1" x14ac:dyDescent="0.5">
      <c r="A15" s="15" t="s">
        <v>45</v>
      </c>
      <c r="B15" s="5"/>
      <c r="C15" s="5"/>
      <c r="D15" s="5"/>
      <c r="E15" s="5"/>
      <c r="F15" s="5"/>
      <c r="G15" s="5"/>
      <c r="H15" s="5"/>
      <c r="I15" s="19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7"/>
      <c r="W15">
        <v>14</v>
      </c>
      <c r="X15" s="2">
        <f t="shared" si="1"/>
        <v>35.649999999999963</v>
      </c>
      <c r="Y15" s="2"/>
      <c r="Z15">
        <v>64</v>
      </c>
      <c r="AA15" s="2">
        <f t="shared" si="2"/>
        <v>38.149999999999963</v>
      </c>
      <c r="AC15" s="35">
        <v>114</v>
      </c>
      <c r="AD15" s="2">
        <f t="shared" si="0"/>
        <v>40.649999999999821</v>
      </c>
    </row>
    <row r="16" spans="1:30" ht="15" customHeight="1" x14ac:dyDescent="0.5">
      <c r="A16" s="5" t="s">
        <v>51</v>
      </c>
      <c r="B16" s="5"/>
      <c r="C16" s="5"/>
      <c r="D16" s="5"/>
      <c r="E16" s="5"/>
      <c r="F16" s="5"/>
      <c r="G16" s="5"/>
      <c r="H16" s="5"/>
      <c r="I16" s="19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7"/>
      <c r="W16">
        <v>15</v>
      </c>
      <c r="X16" s="2">
        <f t="shared" si="1"/>
        <v>35.69999999999996</v>
      </c>
      <c r="Y16" s="2"/>
      <c r="Z16">
        <v>65</v>
      </c>
      <c r="AA16" s="2">
        <f t="shared" si="2"/>
        <v>38.19999999999996</v>
      </c>
      <c r="AC16" s="35">
        <v>115</v>
      </c>
      <c r="AD16" s="2">
        <f t="shared" si="0"/>
        <v>40.699999999999818</v>
      </c>
    </row>
    <row r="17" spans="1:30" x14ac:dyDescent="0.35">
      <c r="A17" s="5"/>
      <c r="B17" s="16"/>
      <c r="C17" s="17" t="s">
        <v>0</v>
      </c>
      <c r="D17" s="17" t="s">
        <v>46</v>
      </c>
      <c r="E17" s="21" t="s">
        <v>1</v>
      </c>
      <c r="F17" s="21" t="s">
        <v>2</v>
      </c>
      <c r="G17" s="21" t="s">
        <v>3</v>
      </c>
      <c r="H17" s="21" t="s">
        <v>4</v>
      </c>
      <c r="I17" s="21" t="s">
        <v>6</v>
      </c>
      <c r="J17" s="21" t="s">
        <v>5</v>
      </c>
      <c r="K17" s="17" t="s">
        <v>7</v>
      </c>
      <c r="L17" s="21" t="s">
        <v>14</v>
      </c>
      <c r="M17" s="17" t="s">
        <v>8</v>
      </c>
      <c r="N17" s="17" t="s">
        <v>9</v>
      </c>
      <c r="O17" s="17" t="s">
        <v>10</v>
      </c>
      <c r="P17" s="17" t="s">
        <v>11</v>
      </c>
      <c r="Q17" s="17" t="s">
        <v>12</v>
      </c>
      <c r="R17" s="17" t="s">
        <v>13</v>
      </c>
      <c r="S17" s="15" t="s">
        <v>44</v>
      </c>
      <c r="T17" s="5"/>
      <c r="U17" s="5"/>
      <c r="V17" s="7"/>
      <c r="W17">
        <v>16</v>
      </c>
      <c r="X17" s="2">
        <f t="shared" si="1"/>
        <v>35.749999999999957</v>
      </c>
      <c r="Y17" s="2"/>
      <c r="Z17">
        <v>66</v>
      </c>
      <c r="AA17" s="2">
        <f t="shared" si="2"/>
        <v>38.249999999999957</v>
      </c>
      <c r="AC17" s="35">
        <v>116</v>
      </c>
      <c r="AD17" s="2">
        <f t="shared" si="0"/>
        <v>40.749999999999815</v>
      </c>
    </row>
    <row r="18" spans="1:30" x14ac:dyDescent="0.35">
      <c r="A18" s="18">
        <v>41654</v>
      </c>
      <c r="B18" s="16">
        <v>31</v>
      </c>
      <c r="C18" s="8">
        <v>15</v>
      </c>
      <c r="D18" s="33">
        <v>26.475490681038739</v>
      </c>
      <c r="E18" s="9">
        <f t="shared" ref="E18:E29" si="3">1373*(1+0.0333*COS((360*C18/365)*PI()/180))</f>
        <v>1417.2051522010654</v>
      </c>
      <c r="F18" s="9">
        <f t="shared" ref="F18:F29" si="4">23.45*SIN((360*(284+C18)/365)*PI()/180)</f>
        <v>-21.269473910221826</v>
      </c>
      <c r="G18" s="9">
        <f>180*(ACOS(-(TAN($B$9*PI()/180)*TAN(F18*PI()/180))))/PI()</f>
        <v>70.33000599097079</v>
      </c>
      <c r="H18" s="9">
        <f>MIN(180*(ACOS(-(TAN(($B$9-D18)*PI()/180)*TAN(F18*PI()/180))))/PI(),G18)</f>
        <v>70.33000599097079</v>
      </c>
      <c r="I18" s="9">
        <f>(24/PI())*E18*(SIN($B$9*PI()/180)*SIN(F18*PI()/180)*(PI()*G18/180)+COS($B$9*PI()/180)*COS(F18*PI()/180)*SIN(G18*PI()/180))/1000</f>
        <v>4.0331382265874467</v>
      </c>
      <c r="J18" s="9">
        <f t="shared" ref="J18:J29" si="5">B18*I18</f>
        <v>125.02728502421084</v>
      </c>
      <c r="K18" s="33">
        <v>4.9000000000000004</v>
      </c>
      <c r="L18" s="10">
        <f>J18*(1.1*(0.7^(0.678*K18)))</f>
        <v>42.051568002603943</v>
      </c>
      <c r="M18" s="11">
        <f>(COS(B$12*($B$9-D18))*COS(B$12*F18)*SIN(B$12*H18)+B$12*H18*SIN(B$12*($B$9-D18))*SIN(B$12*F18))/(COS(B$12*$B$9)*COS(B$12*F18)*SIN(B$12*G18)+B$12*G18*SIN(B$12*$B$9)*SIN(B$12*F18))</f>
        <v>1.9851057830289935</v>
      </c>
      <c r="N18" s="11">
        <f t="shared" ref="N18:N29" si="6">(1+COS(B$12*D18))/2</f>
        <v>0.94756257450100334</v>
      </c>
      <c r="O18" s="11">
        <f t="shared" ref="O18:O29" si="7">(1-COS(B$12*D18))/2</f>
        <v>5.2437425498996659E-2</v>
      </c>
      <c r="P18" s="11">
        <f t="shared" ref="P18:P29" si="8">((-5.5*(10^(-14)))*C18^5)+((1.5*(10^(-10)))*C18^4)+((-1.03*(10^(-7)))*C18^3)+((2*(10^(-5)))*C18^2)+0.0001*C18+(0.895-0.014*$B$9)</f>
        <v>0.32875992698437495</v>
      </c>
      <c r="Q18" s="11">
        <f>1.727*(P18^2)-2.965*P18+1.446</f>
        <v>0.65788631221459071</v>
      </c>
      <c r="R18" s="11">
        <f>(1-Q18)*M18+Q18*N18+0.2*O18</f>
        <v>1.3130077929070194</v>
      </c>
      <c r="S18" s="4">
        <f>R18*L18</f>
        <v>55.214036491378444</v>
      </c>
      <c r="T18" s="5" t="s">
        <v>17</v>
      </c>
      <c r="U18" s="5"/>
      <c r="V18" s="7"/>
      <c r="W18">
        <v>17</v>
      </c>
      <c r="X18" s="2">
        <f t="shared" si="1"/>
        <v>35.799999999999955</v>
      </c>
      <c r="Y18" s="2"/>
      <c r="Z18">
        <v>67</v>
      </c>
      <c r="AA18" s="2">
        <f t="shared" si="2"/>
        <v>38.299999999999955</v>
      </c>
      <c r="AC18" s="35">
        <v>117</v>
      </c>
      <c r="AD18" s="2">
        <f t="shared" si="0"/>
        <v>40.799999999999812</v>
      </c>
    </row>
    <row r="19" spans="1:30" x14ac:dyDescent="0.35">
      <c r="A19" s="18">
        <v>41684</v>
      </c>
      <c r="B19" s="16">
        <v>28</v>
      </c>
      <c r="C19" s="8">
        <v>45</v>
      </c>
      <c r="D19" s="33">
        <f>D18</f>
        <v>26.475490681038739</v>
      </c>
      <c r="E19" s="9">
        <f t="shared" si="3"/>
        <v>1405.6755104159315</v>
      </c>
      <c r="F19" s="9">
        <f t="shared" si="4"/>
        <v>-13.619766412491639</v>
      </c>
      <c r="G19" s="9">
        <f t="shared" ref="G19:G29" si="9">180*(ACOS(-(TAN($B$9*PI()/180)*TAN(F19*PI()/180))))/PI()</f>
        <v>77.906422865157055</v>
      </c>
      <c r="H19" s="9">
        <f t="shared" ref="H19:H29" si="10">MIN(180*(ACOS(-(TAN(($B$9-D19)*PI()/180)*TAN(F19*PI()/180))))/PI(),G19)</f>
        <v>77.906422865157055</v>
      </c>
      <c r="I19" s="9">
        <f t="shared" ref="I19:I29" si="11">(24/PI())*E19*(SIN($B$9*PI()/180)*SIN(F19*PI()/180)*(PI()*G19/180)+COS($B$9*PI()/180)*COS(F19*PI()/180)*SIN(G19*PI()/180))/1000</f>
        <v>5.4703553406983776</v>
      </c>
      <c r="J19" s="9">
        <f t="shared" si="5"/>
        <v>153.16994953955458</v>
      </c>
      <c r="K19" s="33">
        <v>4</v>
      </c>
      <c r="L19" s="10">
        <f t="shared" ref="L19:L29" si="12">J19*(1.1*(0.7^(0.678*K19)))</f>
        <v>64.043069507531783</v>
      </c>
      <c r="M19" s="11">
        <f t="shared" ref="M19:M29" si="13">(COS(B$12*($B$9-D19))*COS(B$12*F19)*SIN(B$12*H19)+B$12*H19*SIN(B$12*($B$9-D19))*SIN(B$12*F19))/(COS(B$12*$B$9)*COS(B$12*F19)*SIN(B$12*G19)+B$12*G19*SIN(B$12*$B$9)*SIN(B$12*F19))</f>
        <v>1.6510633675277366</v>
      </c>
      <c r="N19" s="11">
        <f t="shared" si="6"/>
        <v>0.94756257450100334</v>
      </c>
      <c r="O19" s="11">
        <f t="shared" si="7"/>
        <v>5.2437425498996659E-2</v>
      </c>
      <c r="P19" s="11">
        <f t="shared" si="8"/>
        <v>0.35931906970312494</v>
      </c>
      <c r="Q19" s="11">
        <f t="shared" ref="Q19:Q29" si="14">1.727*(P19^2)-2.965*P19+1.446</f>
        <v>0.60359226311318981</v>
      </c>
      <c r="R19" s="11">
        <f t="shared" ref="R19:R29" si="15">(1-Q19)*M19+Q19*N19+0.2*O19</f>
        <v>1.2369232168626063</v>
      </c>
      <c r="S19" s="4">
        <f t="shared" ref="S19:S29" si="16">R19*L19</f>
        <v>79.216359553011699</v>
      </c>
      <c r="T19" s="5" t="s">
        <v>18</v>
      </c>
      <c r="U19" s="5"/>
      <c r="V19" s="7"/>
      <c r="W19">
        <v>18</v>
      </c>
      <c r="X19" s="2">
        <f t="shared" si="1"/>
        <v>35.849999999999952</v>
      </c>
      <c r="Y19" s="2"/>
      <c r="Z19">
        <v>68</v>
      </c>
      <c r="AA19" s="2">
        <f t="shared" si="2"/>
        <v>38.349999999999952</v>
      </c>
      <c r="AC19" s="35">
        <v>118</v>
      </c>
      <c r="AD19" s="2">
        <f t="shared" si="0"/>
        <v>40.84999999999981</v>
      </c>
    </row>
    <row r="20" spans="1:30" x14ac:dyDescent="0.35">
      <c r="A20" s="18">
        <v>41713</v>
      </c>
      <c r="B20" s="16">
        <v>31</v>
      </c>
      <c r="C20" s="8">
        <v>74</v>
      </c>
      <c r="D20" s="33">
        <f t="shared" ref="D20:D29" si="17">D19</f>
        <v>26.475490681038739</v>
      </c>
      <c r="E20" s="9">
        <f t="shared" si="3"/>
        <v>1386.3779506854587</v>
      </c>
      <c r="F20" s="9">
        <f t="shared" si="4"/>
        <v>-2.8188786528898011</v>
      </c>
      <c r="G20" s="9">
        <f t="shared" si="9"/>
        <v>87.559807020561749</v>
      </c>
      <c r="H20" s="9">
        <f t="shared" si="10"/>
        <v>87.559807020561749</v>
      </c>
      <c r="I20" s="9">
        <f t="shared" si="11"/>
        <v>7.4738168964876648</v>
      </c>
      <c r="J20" s="9">
        <f t="shared" si="5"/>
        <v>231.6883237911176</v>
      </c>
      <c r="K20" s="33">
        <v>3.03</v>
      </c>
      <c r="L20" s="10">
        <f t="shared" si="12"/>
        <v>122.48292248624472</v>
      </c>
      <c r="M20" s="11">
        <f t="shared" si="13"/>
        <v>1.3433914472337394</v>
      </c>
      <c r="N20" s="11">
        <f t="shared" si="6"/>
        <v>0.94756257450100334</v>
      </c>
      <c r="O20" s="11">
        <f t="shared" si="7"/>
        <v>5.2437425498996659E-2</v>
      </c>
      <c r="P20" s="11">
        <f t="shared" si="8"/>
        <v>0.40265786903567996</v>
      </c>
      <c r="Q20" s="11">
        <f t="shared" si="14"/>
        <v>0.53212373015941372</v>
      </c>
      <c r="R20" s="11">
        <f t="shared" si="15"/>
        <v>1.1432489960701995</v>
      </c>
      <c r="S20" s="4">
        <f>R20*L20</f>
        <v>140.02847816814332</v>
      </c>
      <c r="T20" s="5" t="s">
        <v>19</v>
      </c>
      <c r="U20" s="5"/>
      <c r="V20" s="7"/>
      <c r="W20">
        <v>19</v>
      </c>
      <c r="X20" s="2">
        <f t="shared" si="1"/>
        <v>35.899999999999949</v>
      </c>
      <c r="Y20" s="2"/>
      <c r="Z20">
        <v>69</v>
      </c>
      <c r="AA20" s="2">
        <f t="shared" si="2"/>
        <v>38.399999999999949</v>
      </c>
      <c r="AC20" s="35">
        <v>119</v>
      </c>
      <c r="AD20" s="2">
        <f t="shared" si="0"/>
        <v>40.899999999999807</v>
      </c>
    </row>
    <row r="21" spans="1:30" x14ac:dyDescent="0.35">
      <c r="A21" s="18">
        <v>41744</v>
      </c>
      <c r="B21" s="16">
        <v>30</v>
      </c>
      <c r="C21" s="8">
        <v>105</v>
      </c>
      <c r="D21" s="33">
        <f t="shared" si="17"/>
        <v>26.475490681038739</v>
      </c>
      <c r="E21" s="9">
        <f t="shared" si="3"/>
        <v>1362.2788426265902</v>
      </c>
      <c r="F21" s="9">
        <f t="shared" si="4"/>
        <v>9.4148933468800724</v>
      </c>
      <c r="G21" s="9">
        <f t="shared" si="9"/>
        <v>98.243551451644393</v>
      </c>
      <c r="H21" s="9">
        <f t="shared" si="10"/>
        <v>92.435556966798387</v>
      </c>
      <c r="I21" s="9">
        <f t="shared" si="11"/>
        <v>9.5951720009409662</v>
      </c>
      <c r="J21" s="9">
        <f t="shared" si="5"/>
        <v>287.85516002822897</v>
      </c>
      <c r="K21" s="33">
        <v>2.9</v>
      </c>
      <c r="L21" s="10">
        <f t="shared" si="12"/>
        <v>157.03572733361224</v>
      </c>
      <c r="M21" s="11">
        <f t="shared" si="13"/>
        <v>1.1066295063976925</v>
      </c>
      <c r="N21" s="11">
        <f t="shared" si="6"/>
        <v>0.94756257450100334</v>
      </c>
      <c r="O21" s="11">
        <f t="shared" si="7"/>
        <v>5.2437425498996659E-2</v>
      </c>
      <c r="P21" s="11">
        <f t="shared" si="8"/>
        <v>0.45239526389062501</v>
      </c>
      <c r="Q21" s="11">
        <f t="shared" si="14"/>
        <v>0.45809840952778091</v>
      </c>
      <c r="R21" s="11">
        <f t="shared" si="15"/>
        <v>1.0442486829871547</v>
      </c>
      <c r="S21" s="4">
        <f t="shared" si="16"/>
        <v>163.9843514500545</v>
      </c>
      <c r="T21" s="5" t="s">
        <v>28</v>
      </c>
      <c r="U21" s="5"/>
      <c r="V21" s="7"/>
      <c r="W21">
        <v>20</v>
      </c>
      <c r="X21" s="2">
        <f t="shared" si="1"/>
        <v>35.949999999999946</v>
      </c>
      <c r="Y21" s="2"/>
      <c r="Z21">
        <v>70</v>
      </c>
      <c r="AA21" s="2">
        <f t="shared" si="2"/>
        <v>38.449999999999946</v>
      </c>
      <c r="AC21" s="35">
        <v>120</v>
      </c>
      <c r="AD21" s="2">
        <f t="shared" si="0"/>
        <v>40.949999999999804</v>
      </c>
    </row>
    <row r="22" spans="1:30" x14ac:dyDescent="0.35">
      <c r="A22" s="18">
        <v>41774</v>
      </c>
      <c r="B22" s="16">
        <v>31</v>
      </c>
      <c r="C22" s="8">
        <v>135</v>
      </c>
      <c r="D22" s="33">
        <f t="shared" si="17"/>
        <v>26.475490681038739</v>
      </c>
      <c r="E22" s="9">
        <f t="shared" si="3"/>
        <v>1341.7305885158432</v>
      </c>
      <c r="F22" s="9">
        <f t="shared" si="4"/>
        <v>18.791917517696167</v>
      </c>
      <c r="G22" s="9">
        <f t="shared" si="9"/>
        <v>107.11149488600572</v>
      </c>
      <c r="H22" s="9">
        <f t="shared" si="10"/>
        <v>95.002846430295207</v>
      </c>
      <c r="I22" s="9">
        <f t="shared" si="11"/>
        <v>11.052624306126059</v>
      </c>
      <c r="J22" s="9">
        <f t="shared" si="5"/>
        <v>342.63135348990784</v>
      </c>
      <c r="K22" s="33">
        <v>2.8</v>
      </c>
      <c r="L22" s="10">
        <f t="shared" si="12"/>
        <v>191.4934423152603</v>
      </c>
      <c r="M22" s="11">
        <f t="shared" si="13"/>
        <v>0.9702017768742629</v>
      </c>
      <c r="N22" s="11">
        <f t="shared" si="6"/>
        <v>0.94756257450100334</v>
      </c>
      <c r="O22" s="11">
        <f t="shared" si="7"/>
        <v>5.2437425498996659E-2</v>
      </c>
      <c r="P22" s="11">
        <f t="shared" si="8"/>
        <v>0.49503775035937503</v>
      </c>
      <c r="Q22" s="11">
        <f t="shared" si="14"/>
        <v>0.40143579056751721</v>
      </c>
      <c r="R22" s="11">
        <f t="shared" si="15"/>
        <v>0.97160107587153477</v>
      </c>
      <c r="S22" s="4">
        <f t="shared" si="16"/>
        <v>186.05523457585059</v>
      </c>
      <c r="T22" s="5" t="s">
        <v>20</v>
      </c>
      <c r="U22" s="5"/>
      <c r="V22" s="7"/>
      <c r="W22">
        <v>21</v>
      </c>
      <c r="X22" s="2">
        <f t="shared" si="1"/>
        <v>35.999999999999943</v>
      </c>
      <c r="Y22" s="2"/>
      <c r="Z22">
        <v>71</v>
      </c>
      <c r="AA22" s="2">
        <f t="shared" si="2"/>
        <v>38.499999999999943</v>
      </c>
      <c r="AC22" s="35">
        <v>121</v>
      </c>
      <c r="AD22" s="2">
        <f t="shared" si="0"/>
        <v>40.999999999999801</v>
      </c>
    </row>
    <row r="23" spans="1:30" x14ac:dyDescent="0.35">
      <c r="A23" s="18">
        <v>41805</v>
      </c>
      <c r="B23" s="16">
        <v>30</v>
      </c>
      <c r="C23" s="8">
        <v>166</v>
      </c>
      <c r="D23" s="33">
        <f t="shared" si="17"/>
        <v>26.475490681038739</v>
      </c>
      <c r="E23" s="9">
        <f t="shared" si="3"/>
        <v>1329.1110134893358</v>
      </c>
      <c r="F23" s="9">
        <f t="shared" si="4"/>
        <v>23.314409916663173</v>
      </c>
      <c r="G23" s="9">
        <f t="shared" si="9"/>
        <v>111.87956631003011</v>
      </c>
      <c r="H23" s="9">
        <f t="shared" si="10"/>
        <v>96.341197134626569</v>
      </c>
      <c r="I23" s="9">
        <f t="shared" si="11"/>
        <v>11.677823964389017</v>
      </c>
      <c r="J23" s="9">
        <f t="shared" si="5"/>
        <v>350.33471893167052</v>
      </c>
      <c r="K23" s="33">
        <v>2.8</v>
      </c>
      <c r="L23" s="10">
        <f t="shared" si="12"/>
        <v>195.79878083968404</v>
      </c>
      <c r="M23" s="11">
        <f t="shared" si="13"/>
        <v>0.9124060525299118</v>
      </c>
      <c r="N23" s="11">
        <f t="shared" si="6"/>
        <v>0.94756257450100334</v>
      </c>
      <c r="O23" s="11">
        <f t="shared" si="7"/>
        <v>5.2437425498996659E-2</v>
      </c>
      <c r="P23" s="11">
        <f t="shared" si="8"/>
        <v>0.52663477086832</v>
      </c>
      <c r="Q23" s="11">
        <f t="shared" si="14"/>
        <v>0.36350130649519197</v>
      </c>
      <c r="R23" s="11">
        <f t="shared" si="15"/>
        <v>0.93567297929802984</v>
      </c>
      <c r="S23" s="4">
        <f t="shared" si="16"/>
        <v>183.20362861118917</v>
      </c>
      <c r="T23" s="5" t="s">
        <v>21</v>
      </c>
      <c r="U23" s="5"/>
      <c r="V23" s="7"/>
      <c r="W23">
        <v>22</v>
      </c>
      <c r="X23" s="2">
        <f t="shared" si="1"/>
        <v>36.04999999999994</v>
      </c>
      <c r="Y23" s="2"/>
      <c r="Z23">
        <v>72</v>
      </c>
      <c r="AA23" s="2">
        <f t="shared" si="2"/>
        <v>38.54999999999994</v>
      </c>
      <c r="AC23" s="35">
        <v>122</v>
      </c>
      <c r="AD23" s="2">
        <f t="shared" si="0"/>
        <v>41.049999999999798</v>
      </c>
    </row>
    <row r="24" spans="1:30" x14ac:dyDescent="0.35">
      <c r="A24" s="18">
        <v>41835</v>
      </c>
      <c r="B24" s="16">
        <v>31</v>
      </c>
      <c r="C24" s="8">
        <v>196</v>
      </c>
      <c r="D24" s="33">
        <f t="shared" si="17"/>
        <v>26.475490681038739</v>
      </c>
      <c r="E24" s="9">
        <f t="shared" si="3"/>
        <v>1328.5081538151917</v>
      </c>
      <c r="F24" s="9">
        <f t="shared" si="4"/>
        <v>21.517336031092778</v>
      </c>
      <c r="G24" s="9">
        <f t="shared" si="9"/>
        <v>109.93275202083491</v>
      </c>
      <c r="H24" s="9">
        <f t="shared" si="10"/>
        <v>95.799166550213528</v>
      </c>
      <c r="I24" s="9">
        <f t="shared" si="11"/>
        <v>11.385759678039316</v>
      </c>
      <c r="J24" s="9">
        <f t="shared" si="5"/>
        <v>352.95855001921876</v>
      </c>
      <c r="K24" s="33">
        <v>2.8</v>
      </c>
      <c r="L24" s="10">
        <f t="shared" si="12"/>
        <v>197.26521536732048</v>
      </c>
      <c r="M24" s="11">
        <f t="shared" si="13"/>
        <v>0.93489736595441431</v>
      </c>
      <c r="N24" s="34">
        <f t="shared" si="6"/>
        <v>0.94756257450100334</v>
      </c>
      <c r="O24" s="34">
        <f t="shared" si="7"/>
        <v>5.2437425498996659E-2</v>
      </c>
      <c r="P24" s="34">
        <f t="shared" si="8"/>
        <v>0.54093714437632001</v>
      </c>
      <c r="Q24" s="11">
        <f t="shared" si="14"/>
        <v>0.34746400784890641</v>
      </c>
      <c r="R24" s="11">
        <f t="shared" si="15"/>
        <v>0.94978555517605368</v>
      </c>
      <c r="S24" s="4">
        <f t="shared" si="16"/>
        <v>187.35965209457427</v>
      </c>
      <c r="T24" s="5" t="s">
        <v>22</v>
      </c>
      <c r="U24" s="5"/>
      <c r="V24" s="7"/>
      <c r="W24">
        <v>23</v>
      </c>
      <c r="X24" s="2">
        <f t="shared" si="1"/>
        <v>36.099999999999937</v>
      </c>
      <c r="Y24" s="2"/>
      <c r="Z24">
        <v>73</v>
      </c>
      <c r="AA24" s="2">
        <f t="shared" si="2"/>
        <v>38.599999999999937</v>
      </c>
      <c r="AC24" s="35">
        <v>123</v>
      </c>
      <c r="AD24" s="2">
        <f t="shared" si="0"/>
        <v>41.099999999999795</v>
      </c>
    </row>
    <row r="25" spans="1:30" x14ac:dyDescent="0.35">
      <c r="A25" s="18">
        <v>41866</v>
      </c>
      <c r="B25" s="16">
        <v>31</v>
      </c>
      <c r="C25" s="8">
        <v>227</v>
      </c>
      <c r="D25" s="33">
        <f t="shared" si="17"/>
        <v>26.475490681038739</v>
      </c>
      <c r="E25" s="9">
        <f t="shared" si="3"/>
        <v>1340.0504493219628</v>
      </c>
      <c r="F25" s="9">
        <f t="shared" si="4"/>
        <v>13.7835641662585</v>
      </c>
      <c r="G25" s="9">
        <f t="shared" si="9"/>
        <v>102.24708229487564</v>
      </c>
      <c r="H25" s="9">
        <f t="shared" si="10"/>
        <v>93.604620113388549</v>
      </c>
      <c r="I25" s="9">
        <f t="shared" si="11"/>
        <v>10.196516656045178</v>
      </c>
      <c r="J25" s="9">
        <f t="shared" si="5"/>
        <v>316.09201633740054</v>
      </c>
      <c r="K25" s="33">
        <v>2.9</v>
      </c>
      <c r="L25" s="10">
        <f t="shared" si="12"/>
        <v>172.43998573804944</v>
      </c>
      <c r="M25" s="11">
        <f t="shared" si="13"/>
        <v>1.0397038020275049</v>
      </c>
      <c r="N25" s="11">
        <f t="shared" si="6"/>
        <v>0.94756257450100334</v>
      </c>
      <c r="O25" s="11">
        <f t="shared" si="7"/>
        <v>5.2437425498996659E-2</v>
      </c>
      <c r="P25" s="11">
        <f t="shared" si="8"/>
        <v>0.53671548270511504</v>
      </c>
      <c r="Q25" s="11">
        <f t="shared" si="14"/>
        <v>0.35212427447062322</v>
      </c>
      <c r="R25" s="11">
        <f t="shared" si="15"/>
        <v>1.0177461242357022</v>
      </c>
      <c r="S25" s="4">
        <f t="shared" si="16"/>
        <v>175.50012714815958</v>
      </c>
      <c r="T25" s="5" t="s">
        <v>23</v>
      </c>
      <c r="U25" s="5"/>
      <c r="V25" s="7"/>
      <c r="W25">
        <v>24</v>
      </c>
      <c r="X25" s="2">
        <f t="shared" si="1"/>
        <v>36.149999999999935</v>
      </c>
      <c r="Y25" s="2"/>
      <c r="Z25">
        <v>74</v>
      </c>
      <c r="AA25" s="2">
        <f t="shared" si="2"/>
        <v>38.649999999999935</v>
      </c>
      <c r="AC25" s="35">
        <v>124</v>
      </c>
      <c r="AD25" s="2">
        <f t="shared" si="0"/>
        <v>41.149999999999793</v>
      </c>
    </row>
    <row r="26" spans="1:30" x14ac:dyDescent="0.35">
      <c r="A26" s="18">
        <v>41897</v>
      </c>
      <c r="B26" s="16">
        <v>30</v>
      </c>
      <c r="C26" s="8">
        <v>258</v>
      </c>
      <c r="D26" s="33">
        <f t="shared" si="17"/>
        <v>26.475490681038739</v>
      </c>
      <c r="E26" s="9">
        <f t="shared" si="3"/>
        <v>1360.7552889351107</v>
      </c>
      <c r="F26" s="9">
        <f t="shared" si="4"/>
        <v>2.2168867832133459</v>
      </c>
      <c r="G26" s="9">
        <f t="shared" si="9"/>
        <v>91.918259420943485</v>
      </c>
      <c r="H26" s="9">
        <f t="shared" si="10"/>
        <v>90.568441611670963</v>
      </c>
      <c r="I26" s="9">
        <f t="shared" si="11"/>
        <v>8.2750042188265827</v>
      </c>
      <c r="J26" s="9">
        <f t="shared" si="5"/>
        <v>248.25012656479748</v>
      </c>
      <c r="K26" s="33">
        <v>3</v>
      </c>
      <c r="L26" s="10">
        <f t="shared" si="12"/>
        <v>132.19394923455039</v>
      </c>
      <c r="M26" s="11">
        <f t="shared" si="13"/>
        <v>1.2350124575870083</v>
      </c>
      <c r="N26" s="11">
        <f t="shared" si="6"/>
        <v>0.94756257450100334</v>
      </c>
      <c r="O26" s="11">
        <f t="shared" si="7"/>
        <v>5.2437425498996659E-2</v>
      </c>
      <c r="P26" s="11">
        <f t="shared" si="8"/>
        <v>0.5130506074977601</v>
      </c>
      <c r="Q26" s="11">
        <f t="shared" si="14"/>
        <v>0.37938748771868958</v>
      </c>
      <c r="R26" s="11">
        <f t="shared" si="15"/>
        <v>1.136445053697777</v>
      </c>
      <c r="S26" s="4">
        <f t="shared" si="16"/>
        <v>150.23115973637982</v>
      </c>
      <c r="T26" s="5" t="s">
        <v>24</v>
      </c>
      <c r="U26" s="5"/>
      <c r="V26" s="7"/>
      <c r="W26">
        <v>25</v>
      </c>
      <c r="X26" s="2">
        <f t="shared" si="1"/>
        <v>36.199999999999932</v>
      </c>
      <c r="Y26" s="2"/>
      <c r="Z26">
        <v>75</v>
      </c>
      <c r="AA26" s="2">
        <f t="shared" si="2"/>
        <v>38.699999999999932</v>
      </c>
      <c r="AC26" s="35">
        <v>125</v>
      </c>
      <c r="AD26" s="2">
        <f t="shared" si="0"/>
        <v>41.19999999999979</v>
      </c>
    </row>
    <row r="27" spans="1:30" x14ac:dyDescent="0.35">
      <c r="A27" s="18">
        <v>41927</v>
      </c>
      <c r="B27" s="16">
        <v>31</v>
      </c>
      <c r="C27" s="8">
        <v>288</v>
      </c>
      <c r="D27" s="33">
        <f t="shared" si="17"/>
        <v>26.475490681038739</v>
      </c>
      <c r="E27" s="9">
        <f t="shared" si="3"/>
        <v>1384.103307858976</v>
      </c>
      <c r="F27" s="9">
        <f t="shared" si="4"/>
        <v>-9.5993972342263376</v>
      </c>
      <c r="G27" s="9">
        <f t="shared" si="9"/>
        <v>81.590685824125813</v>
      </c>
      <c r="H27" s="9">
        <f t="shared" si="10"/>
        <v>81.590685824125813</v>
      </c>
      <c r="I27" s="9">
        <f t="shared" si="11"/>
        <v>6.1591227972885179</v>
      </c>
      <c r="J27" s="9">
        <f t="shared" si="5"/>
        <v>190.93280671594405</v>
      </c>
      <c r="K27" s="33">
        <v>3.5</v>
      </c>
      <c r="L27" s="10">
        <f t="shared" si="12"/>
        <v>90.09296725554465</v>
      </c>
      <c r="M27" s="11">
        <f t="shared" si="13"/>
        <v>1.5208950789000393</v>
      </c>
      <c r="N27" s="11">
        <f t="shared" si="6"/>
        <v>0.94756257450100334</v>
      </c>
      <c r="O27" s="11">
        <f t="shared" si="7"/>
        <v>5.2437425498996659E-2</v>
      </c>
      <c r="P27" s="11">
        <f t="shared" si="8"/>
        <v>0.47331069336576009</v>
      </c>
      <c r="Q27" s="11">
        <f t="shared" si="14"/>
        <v>0.42952153667922954</v>
      </c>
      <c r="R27" s="11">
        <f t="shared" si="15"/>
        <v>1.2851239056822137</v>
      </c>
      <c r="S27" s="4">
        <f t="shared" si="16"/>
        <v>115.78062595394533</v>
      </c>
      <c r="T27" s="5" t="s">
        <v>25</v>
      </c>
      <c r="U27" s="5"/>
      <c r="V27" s="7"/>
      <c r="W27">
        <v>26</v>
      </c>
      <c r="X27" s="2">
        <f t="shared" si="1"/>
        <v>36.249999999999929</v>
      </c>
      <c r="Y27" s="2"/>
      <c r="Z27">
        <v>76</v>
      </c>
      <c r="AA27" s="2">
        <f t="shared" si="2"/>
        <v>38.749999999999929</v>
      </c>
      <c r="AC27" s="35">
        <v>126</v>
      </c>
      <c r="AD27" s="2">
        <f t="shared" si="0"/>
        <v>41.249999999999787</v>
      </c>
    </row>
    <row r="28" spans="1:30" x14ac:dyDescent="0.35">
      <c r="A28" s="18">
        <v>41958</v>
      </c>
      <c r="B28" s="16">
        <v>30</v>
      </c>
      <c r="C28" s="8">
        <v>319</v>
      </c>
      <c r="D28" s="33">
        <f t="shared" si="17"/>
        <v>26.475490681038739</v>
      </c>
      <c r="E28" s="9">
        <f t="shared" si="3"/>
        <v>1405.1201883937404</v>
      </c>
      <c r="F28" s="9">
        <f t="shared" si="4"/>
        <v>-19.147817306406733</v>
      </c>
      <c r="G28" s="9">
        <f t="shared" si="9"/>
        <v>72.528105132685297</v>
      </c>
      <c r="H28" s="9">
        <f t="shared" si="10"/>
        <v>72.528105132685297</v>
      </c>
      <c r="I28" s="9">
        <f t="shared" si="11"/>
        <v>4.4013798964419264</v>
      </c>
      <c r="J28" s="9">
        <f t="shared" si="5"/>
        <v>132.0413968932578</v>
      </c>
      <c r="K28" s="33">
        <v>4.4000000000000004</v>
      </c>
      <c r="L28" s="10">
        <f t="shared" si="12"/>
        <v>50.11863892298765</v>
      </c>
      <c r="M28" s="11">
        <f t="shared" si="13"/>
        <v>1.8774385001370426</v>
      </c>
      <c r="N28" s="11">
        <f t="shared" si="6"/>
        <v>0.94756257450100334</v>
      </c>
      <c r="O28" s="11">
        <f t="shared" si="7"/>
        <v>5.2437425498996659E-2</v>
      </c>
      <c r="P28" s="11">
        <f t="shared" si="8"/>
        <v>0.41827023298205557</v>
      </c>
      <c r="Q28" s="11">
        <f t="shared" si="14"/>
        <v>0.50796738813684184</v>
      </c>
      <c r="R28" s="11">
        <f t="shared" si="15"/>
        <v>1.415579340000175</v>
      </c>
      <c r="S28" s="4">
        <f t="shared" si="16"/>
        <v>70.94690980830994</v>
      </c>
      <c r="T28" s="5" t="s">
        <v>26</v>
      </c>
      <c r="U28" s="5"/>
      <c r="V28" s="7"/>
      <c r="W28">
        <v>27</v>
      </c>
      <c r="X28" s="2">
        <f t="shared" si="1"/>
        <v>36.299999999999926</v>
      </c>
      <c r="Y28" s="2"/>
      <c r="Z28">
        <v>77</v>
      </c>
      <c r="AA28" s="2">
        <f t="shared" si="2"/>
        <v>38.799999999999926</v>
      </c>
      <c r="AC28" s="35">
        <v>127</v>
      </c>
      <c r="AD28" s="2">
        <f t="shared" si="0"/>
        <v>41.299999999999784</v>
      </c>
    </row>
    <row r="29" spans="1:30" x14ac:dyDescent="0.35">
      <c r="A29" s="18">
        <v>41988</v>
      </c>
      <c r="B29" s="16">
        <v>31</v>
      </c>
      <c r="C29" s="8">
        <v>349</v>
      </c>
      <c r="D29" s="33">
        <f t="shared" si="17"/>
        <v>26.475490681038739</v>
      </c>
      <c r="E29" s="9">
        <f t="shared" si="3"/>
        <v>1416.9976370993734</v>
      </c>
      <c r="F29" s="9">
        <f t="shared" si="4"/>
        <v>-23.335219545311357</v>
      </c>
      <c r="G29" s="9">
        <f t="shared" si="9"/>
        <v>68.097435896673929</v>
      </c>
      <c r="H29" s="9">
        <f t="shared" si="10"/>
        <v>68.097435896673929</v>
      </c>
      <c r="I29" s="9">
        <f t="shared" si="11"/>
        <v>3.642481469533652</v>
      </c>
      <c r="J29" s="9">
        <f t="shared" si="5"/>
        <v>112.91692555554322</v>
      </c>
      <c r="K29" s="33">
        <v>4.9000000000000004</v>
      </c>
      <c r="L29" s="10">
        <f t="shared" si="12"/>
        <v>37.978380260951873</v>
      </c>
      <c r="M29" s="11">
        <f t="shared" si="13"/>
        <v>2.1052269397416929</v>
      </c>
      <c r="N29" s="11">
        <f t="shared" si="6"/>
        <v>0.94756257450100334</v>
      </c>
      <c r="O29" s="11">
        <f t="shared" si="7"/>
        <v>5.2437425498996659E-2</v>
      </c>
      <c r="P29" s="11">
        <f t="shared" si="8"/>
        <v>0.35619488542880512</v>
      </c>
      <c r="Q29" s="11">
        <f t="shared" si="14"/>
        <v>0.60899493809613248</v>
      </c>
      <c r="R29" s="11">
        <f t="shared" si="15"/>
        <v>1.41070268639564</v>
      </c>
      <c r="S29" s="4">
        <f t="shared" si="16"/>
        <v>53.576203059079951</v>
      </c>
      <c r="T29" s="5" t="s">
        <v>27</v>
      </c>
      <c r="U29" s="5"/>
      <c r="V29" s="7"/>
      <c r="W29">
        <v>28</v>
      </c>
      <c r="X29" s="2">
        <f t="shared" si="1"/>
        <v>36.349999999999923</v>
      </c>
      <c r="Y29" s="2"/>
      <c r="Z29">
        <v>78</v>
      </c>
      <c r="AA29" s="2">
        <f t="shared" si="2"/>
        <v>38.849999999999923</v>
      </c>
      <c r="AC29" s="35">
        <v>128</v>
      </c>
      <c r="AD29" s="2">
        <f t="shared" si="0"/>
        <v>41.349999999999781</v>
      </c>
    </row>
    <row r="30" spans="1:30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20">
        <f>SUM(S18:S29)</f>
        <v>1561.0967666500769</v>
      </c>
      <c r="T30" s="15" t="s">
        <v>29</v>
      </c>
      <c r="U30" s="15"/>
      <c r="V30" s="7"/>
      <c r="W30">
        <v>29</v>
      </c>
      <c r="X30" s="2">
        <f t="shared" si="1"/>
        <v>36.39999999999992</v>
      </c>
      <c r="Y30" s="2"/>
      <c r="Z30">
        <v>79</v>
      </c>
      <c r="AA30" s="2">
        <f t="shared" si="2"/>
        <v>38.89999999999992</v>
      </c>
      <c r="AC30" s="35">
        <v>129</v>
      </c>
      <c r="AD30" s="2">
        <f t="shared" si="0"/>
        <v>41.399999999999778</v>
      </c>
    </row>
    <row r="31" spans="1:30" x14ac:dyDescent="0.35">
      <c r="A31" s="15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15" t="s">
        <v>49</v>
      </c>
      <c r="M31" s="5"/>
      <c r="N31" s="5"/>
      <c r="O31" s="5"/>
      <c r="P31" s="5"/>
      <c r="Q31" s="5"/>
      <c r="R31" s="5"/>
      <c r="S31" s="5"/>
      <c r="T31" s="5"/>
      <c r="U31" s="5"/>
      <c r="V31" s="7"/>
      <c r="W31">
        <v>30</v>
      </c>
      <c r="X31" s="2">
        <f t="shared" si="1"/>
        <v>36.449999999999918</v>
      </c>
      <c r="Y31" s="2"/>
      <c r="Z31">
        <v>80</v>
      </c>
      <c r="AA31" s="2">
        <f t="shared" si="2"/>
        <v>38.949999999999918</v>
      </c>
      <c r="AC31" s="35">
        <v>130</v>
      </c>
      <c r="AD31" s="2">
        <f t="shared" si="0"/>
        <v>41.449999999999775</v>
      </c>
    </row>
    <row r="32" spans="1:30" x14ac:dyDescent="0.35">
      <c r="A32" s="15" t="s">
        <v>50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15" t="s">
        <v>53</v>
      </c>
      <c r="M32" s="5"/>
      <c r="N32" s="5"/>
      <c r="O32" s="5"/>
      <c r="P32" s="5"/>
      <c r="Q32" s="5"/>
      <c r="R32" s="5"/>
      <c r="S32" s="5"/>
      <c r="T32" s="5"/>
      <c r="U32" s="5"/>
      <c r="V32" s="7"/>
      <c r="W32">
        <v>31</v>
      </c>
      <c r="X32" s="2">
        <f t="shared" si="1"/>
        <v>36.499999999999915</v>
      </c>
      <c r="Y32" s="2"/>
      <c r="Z32">
        <v>81</v>
      </c>
      <c r="AA32" s="2">
        <f t="shared" si="2"/>
        <v>38.999999999999915</v>
      </c>
      <c r="AC32" s="35">
        <v>131</v>
      </c>
      <c r="AD32" s="2">
        <f t="shared" si="0"/>
        <v>41.499999999999773</v>
      </c>
    </row>
    <row r="33" spans="1:30" x14ac:dyDescent="0.35">
      <c r="A33" s="5" t="s">
        <v>55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 t="s">
        <v>54</v>
      </c>
      <c r="M33" s="5"/>
      <c r="N33" s="5"/>
      <c r="O33" s="5"/>
      <c r="P33" s="5"/>
      <c r="Q33" s="5"/>
      <c r="R33" s="5"/>
      <c r="S33" s="5"/>
      <c r="T33" s="5"/>
      <c r="U33" s="5"/>
      <c r="V33" s="7"/>
      <c r="W33">
        <v>32</v>
      </c>
      <c r="X33" s="2">
        <f t="shared" si="1"/>
        <v>36.549999999999912</v>
      </c>
      <c r="Y33" s="2"/>
      <c r="Z33">
        <v>82</v>
      </c>
      <c r="AA33" s="2">
        <f t="shared" si="2"/>
        <v>39.049999999999912</v>
      </c>
      <c r="AC33" s="35">
        <v>132</v>
      </c>
      <c r="AD33" s="2">
        <f t="shared" si="0"/>
        <v>41.54999999999977</v>
      </c>
    </row>
    <row r="34" spans="1:30" x14ac:dyDescent="0.35">
      <c r="A34" s="5" t="s">
        <v>52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7"/>
      <c r="W34">
        <v>33</v>
      </c>
      <c r="X34" s="2">
        <f t="shared" si="1"/>
        <v>36.599999999999909</v>
      </c>
      <c r="Y34" s="2"/>
      <c r="Z34">
        <v>83</v>
      </c>
      <c r="AA34" s="2">
        <f t="shared" si="2"/>
        <v>39.099999999999909</v>
      </c>
      <c r="AC34" s="35">
        <v>133</v>
      </c>
      <c r="AD34" s="2">
        <f t="shared" si="0"/>
        <v>41.599999999999767</v>
      </c>
    </row>
    <row r="35" spans="1:30" x14ac:dyDescent="0.35">
      <c r="A35" s="5"/>
      <c r="B35" s="17" t="s">
        <v>46</v>
      </c>
      <c r="C35" s="17" t="s">
        <v>4</v>
      </c>
      <c r="D35" s="17" t="s">
        <v>8</v>
      </c>
      <c r="E35" s="17" t="s">
        <v>9</v>
      </c>
      <c r="F35" s="17" t="s">
        <v>10</v>
      </c>
      <c r="G35" s="17" t="s">
        <v>13</v>
      </c>
      <c r="H35" s="21" t="s">
        <v>44</v>
      </c>
      <c r="I35" s="5"/>
      <c r="J35" s="5"/>
      <c r="K35" s="5"/>
      <c r="L35" s="5"/>
      <c r="M35" s="17" t="s">
        <v>46</v>
      </c>
      <c r="N35" s="17" t="s">
        <v>8</v>
      </c>
      <c r="O35" s="17" t="s">
        <v>9</v>
      </c>
      <c r="P35" s="17" t="s">
        <v>10</v>
      </c>
      <c r="Q35" s="17" t="s">
        <v>13</v>
      </c>
      <c r="R35" s="21" t="s">
        <v>44</v>
      </c>
      <c r="S35" s="5"/>
      <c r="T35" s="5"/>
      <c r="U35" s="5"/>
      <c r="V35" s="7"/>
      <c r="W35">
        <v>34</v>
      </c>
      <c r="X35" s="2">
        <f t="shared" si="1"/>
        <v>36.649999999999906</v>
      </c>
      <c r="Y35" s="2"/>
      <c r="Z35">
        <v>84</v>
      </c>
      <c r="AA35" s="2">
        <f t="shared" si="2"/>
        <v>39.149999999999906</v>
      </c>
      <c r="AC35" s="35">
        <v>134</v>
      </c>
      <c r="AD35" s="2">
        <f t="shared" si="0"/>
        <v>41.649999999999764</v>
      </c>
    </row>
    <row r="36" spans="1:30" x14ac:dyDescent="0.35">
      <c r="A36" s="18">
        <v>41654</v>
      </c>
      <c r="B36" s="14">
        <v>55.677735401614711</v>
      </c>
      <c r="C36" s="9">
        <f>MIN(180*(ACOS(-(TAN(($B$9-B36)*PI()/180)*TAN(F18*PI()/180))))/PI(),G18)</f>
        <v>70.33000599097079</v>
      </c>
      <c r="D36" s="11">
        <f>(COS(B$12*($B$9-B36))*COS(B$12*F18)*SIN(B$12*C36)+B$12*C36*SIN(B$12*($B$9-B36))*SIN(B$12*F18))/(COS(B$12*$B$9)*COS(B$12*F18)*SIN(B$12*G18)+B$12*G18*SIN(B$12*$B$9)*SIN(B$12*F18))</f>
        <v>2.5830534073765414</v>
      </c>
      <c r="E36" s="11">
        <f>(1+COS(B$12*B36))/2</f>
        <v>0.78192351018593875</v>
      </c>
      <c r="F36" s="11">
        <f>(1-COS(B$12*B36))/2</f>
        <v>0.21807648981406119</v>
      </c>
      <c r="G36" s="11">
        <f>(1-Q18)*D36+Q18*E36+0.2*F36</f>
        <v>1.4417299994571833</v>
      </c>
      <c r="H36" s="4">
        <f t="shared" ref="H36:H47" si="18">G36*L18</f>
        <v>60.627007113567892</v>
      </c>
      <c r="I36" s="5" t="s">
        <v>17</v>
      </c>
      <c r="J36" s="5"/>
      <c r="K36" s="5"/>
      <c r="L36" s="18">
        <v>41654</v>
      </c>
      <c r="M36" s="6">
        <f>B36</f>
        <v>55.677735401614711</v>
      </c>
      <c r="N36" s="11">
        <f>(PI()*H18/180)/(COS(B$12*$B$9)*COS(B$12*F18)*SIN(B$12*G18)+B$12*G18*SIN(B$12*$B$9)*SIN(B$12*F18))</f>
        <v>3.2951030932578429</v>
      </c>
      <c r="O36" s="11">
        <f>(1+COS(B$12*M36))/2</f>
        <v>0.78192351018593875</v>
      </c>
      <c r="P36" s="11">
        <f>(1-COS(B$12*M36))/2</f>
        <v>0.21807648981406119</v>
      </c>
      <c r="Q36" s="11">
        <f>(1-Q18)*N36+Q18*O36+0.2*P36</f>
        <v>1.6853319433804774</v>
      </c>
      <c r="R36" s="4">
        <f t="shared" ref="R36:R47" si="19">Q36*L18</f>
        <v>70.870850824024799</v>
      </c>
      <c r="S36" s="5" t="s">
        <v>17</v>
      </c>
      <c r="T36" s="5"/>
      <c r="U36" s="5"/>
      <c r="V36" s="7"/>
      <c r="W36">
        <v>35</v>
      </c>
      <c r="X36" s="2">
        <f t="shared" si="1"/>
        <v>36.699999999999903</v>
      </c>
      <c r="Y36" s="2"/>
      <c r="Z36">
        <v>85</v>
      </c>
      <c r="AA36" s="2">
        <f t="shared" si="2"/>
        <v>39.199999999999903</v>
      </c>
      <c r="AC36" s="35">
        <v>135</v>
      </c>
      <c r="AD36" s="2">
        <f t="shared" si="0"/>
        <v>41.699999999999761</v>
      </c>
    </row>
    <row r="37" spans="1:30" x14ac:dyDescent="0.35">
      <c r="A37" s="18">
        <v>41684</v>
      </c>
      <c r="B37" s="14">
        <v>44.039605475516595</v>
      </c>
      <c r="C37" s="9">
        <f>MIN(180*(ACOS(-(TAN(($B$9-B37)*PI()/180)*TAN(F19*PI()/180))))/PI(),G19)</f>
        <v>77.906422865157055</v>
      </c>
      <c r="D37" s="11">
        <f>(COS(B$12*($B$9-B37))*COS(B$12*F19)*SIN(B$12*C37)+B$12*C37*SIN(B$12*($B$9-B37))*SIN(B$12*F19))/(COS(B$12*$B$9)*COS(B$12*F19)*SIN(B$12*G19)+B$12*G19*SIN(B$12*$B$9)*SIN(B$12*F19))</f>
        <v>1.8975874646937501</v>
      </c>
      <c r="E37" s="11">
        <f t="shared" ref="E37:E47" si="20">(1+COS(B$12*B37))/2</f>
        <v>0.85942972436707832</v>
      </c>
      <c r="F37" s="11">
        <f t="shared" ref="F37:F47" si="21">(1-COS(B$12*B37))/2</f>
        <v>0.14057027563292168</v>
      </c>
      <c r="G37" s="11">
        <f t="shared" ref="G37:G47" si="22">(1-Q19)*D37+Q19*E37+0.2*F37</f>
        <v>1.2990775398680834</v>
      </c>
      <c r="H37" s="4">
        <f t="shared" si="18"/>
        <v>83.196913181445055</v>
      </c>
      <c r="I37" s="5" t="s">
        <v>18</v>
      </c>
      <c r="J37" s="5"/>
      <c r="K37" s="5"/>
      <c r="L37" s="18">
        <v>41684</v>
      </c>
      <c r="M37" s="6">
        <f t="shared" ref="M37:M47" si="23">B37</f>
        <v>44.039605475516595</v>
      </c>
      <c r="N37" s="11">
        <f t="shared" ref="N37:N47" si="24">(PI()*H19/180)/(COS(B$12*$B$9)*COS(B$12*F19)*SIN(B$12*G19)+B$12*G19*SIN(B$12*$B$9)*SIN(B$12*F19))</f>
        <v>2.6692026119014582</v>
      </c>
      <c r="O37" s="11">
        <f t="shared" ref="O37:O47" si="25">(1+COS(B$12*M37))/2</f>
        <v>0.85942972436707832</v>
      </c>
      <c r="P37" s="11">
        <f t="shared" ref="P37:P47" si="26">(1-COS(B$12*M37))/2</f>
        <v>0.14057027563292168</v>
      </c>
      <c r="Q37" s="11">
        <f t="shared" ref="Q37:Q47" si="27">(1-Q19)*N37+Q19*O37+0.2*P37</f>
        <v>1.6049517541202738</v>
      </c>
      <c r="R37" s="4">
        <f t="shared" si="19"/>
        <v>102.78603674535975</v>
      </c>
      <c r="S37" s="5" t="s">
        <v>18</v>
      </c>
      <c r="T37" s="5"/>
      <c r="U37" s="5"/>
      <c r="V37" s="7"/>
      <c r="W37">
        <v>36</v>
      </c>
      <c r="X37" s="2">
        <f t="shared" si="1"/>
        <v>36.749999999999901</v>
      </c>
      <c r="Y37" s="2"/>
      <c r="Z37">
        <v>86</v>
      </c>
      <c r="AA37" s="2">
        <f t="shared" si="2"/>
        <v>39.249999999999901</v>
      </c>
      <c r="AC37" s="35">
        <v>136</v>
      </c>
      <c r="AD37" s="2">
        <f t="shared" si="0"/>
        <v>41.749999999999758</v>
      </c>
    </row>
    <row r="38" spans="1:30" x14ac:dyDescent="0.35">
      <c r="A38" s="18">
        <v>41713</v>
      </c>
      <c r="B38" s="14">
        <v>33.050879992336149</v>
      </c>
      <c r="C38" s="9">
        <f t="shared" ref="C38:C47" si="28">MIN(180*(ACOS(-(TAN(($B$9-B38)*PI()/180)*TAN(F20*PI()/180))))/PI(),G20)</f>
        <v>87.559807020561749</v>
      </c>
      <c r="D38" s="11">
        <f t="shared" ref="D38:D47" si="29">(COS(B$12*($B$9-B38))*COS(B$12*F20)*SIN(B$12*C38)+B$12*C38*SIN(B$12*($B$9-B38))*SIN(B$12*F20))/(COS(B$12*$B$9)*COS(B$12*F20)*SIN(B$12*G20)+B$12*G20*SIN(B$12*$B$9)*SIN(B$12*F20))</f>
        <v>1.3865690012576952</v>
      </c>
      <c r="E38" s="11">
        <f t="shared" si="20"/>
        <v>0.91909329256262917</v>
      </c>
      <c r="F38" s="11">
        <f t="shared" si="21"/>
        <v>8.0906707437370773E-2</v>
      </c>
      <c r="G38" s="11">
        <f t="shared" si="22"/>
        <v>1.1539954248754352</v>
      </c>
      <c r="H38" s="4">
        <f t="shared" si="18"/>
        <v>141.34473217449897</v>
      </c>
      <c r="I38" s="5" t="s">
        <v>19</v>
      </c>
      <c r="J38" s="5"/>
      <c r="K38" s="5"/>
      <c r="L38" s="18">
        <v>41713</v>
      </c>
      <c r="M38" s="6">
        <f t="shared" si="23"/>
        <v>33.050879992336149</v>
      </c>
      <c r="N38" s="11">
        <f t="shared" si="24"/>
        <v>2.1656223319506895</v>
      </c>
      <c r="O38" s="11">
        <f t="shared" si="25"/>
        <v>0.91909329256262917</v>
      </c>
      <c r="P38" s="11">
        <f t="shared" si="26"/>
        <v>8.0906707437370773E-2</v>
      </c>
      <c r="Q38" s="11">
        <f t="shared" si="27"/>
        <v>1.5184959912469582</v>
      </c>
      <c r="R38" s="4">
        <f t="shared" si="19"/>
        <v>185.98982679157453</v>
      </c>
      <c r="S38" s="5" t="s">
        <v>19</v>
      </c>
      <c r="T38" s="5"/>
      <c r="U38" s="5"/>
      <c r="V38" s="7"/>
      <c r="W38">
        <v>37</v>
      </c>
      <c r="X38" s="2">
        <f t="shared" si="1"/>
        <v>36.799999999999898</v>
      </c>
      <c r="Y38" s="2"/>
      <c r="Z38">
        <v>87</v>
      </c>
      <c r="AA38" s="2">
        <f t="shared" si="2"/>
        <v>39.299999999999898</v>
      </c>
      <c r="AC38" s="35">
        <v>137</v>
      </c>
      <c r="AD38" s="2">
        <f t="shared" si="0"/>
        <v>41.799999999999756</v>
      </c>
    </row>
    <row r="39" spans="1:30" x14ac:dyDescent="0.35">
      <c r="A39" s="18">
        <v>41744</v>
      </c>
      <c r="B39" s="14">
        <v>19.221605362816813</v>
      </c>
      <c r="C39" s="9">
        <f t="shared" si="28"/>
        <v>93.769703159878048</v>
      </c>
      <c r="D39" s="11">
        <f t="shared" si="29"/>
        <v>1.0995416470822394</v>
      </c>
      <c r="E39" s="11">
        <f t="shared" si="20"/>
        <v>0.97212614625606264</v>
      </c>
      <c r="F39" s="11">
        <f t="shared" si="21"/>
        <v>2.7873853743937305E-2</v>
      </c>
      <c r="G39" s="11">
        <f t="shared" si="22"/>
        <v>1.0467475795533696</v>
      </c>
      <c r="H39" s="4">
        <f t="shared" si="18"/>
        <v>164.37676748986155</v>
      </c>
      <c r="I39" s="5" t="s">
        <v>28</v>
      </c>
      <c r="J39" s="5"/>
      <c r="K39" s="5"/>
      <c r="L39" s="18">
        <v>41744</v>
      </c>
      <c r="M39" s="6">
        <f t="shared" si="23"/>
        <v>19.221605362816813</v>
      </c>
      <c r="N39" s="11">
        <f t="shared" si="24"/>
        <v>1.7498106137812577</v>
      </c>
      <c r="O39" s="11">
        <f t="shared" si="25"/>
        <v>0.97212614625606264</v>
      </c>
      <c r="P39" s="11">
        <f t="shared" si="26"/>
        <v>2.7873853743937305E-2</v>
      </c>
      <c r="Q39" s="11">
        <f t="shared" si="27"/>
        <v>1.3991293668422939</v>
      </c>
      <c r="R39" s="4">
        <f t="shared" si="19"/>
        <v>219.71329775589601</v>
      </c>
      <c r="S39" s="5" t="s">
        <v>28</v>
      </c>
      <c r="T39" s="5"/>
      <c r="U39" s="5"/>
      <c r="V39" s="7"/>
      <c r="W39">
        <v>38</v>
      </c>
      <c r="X39" s="2">
        <f t="shared" si="1"/>
        <v>36.849999999999895</v>
      </c>
      <c r="Y39" s="2"/>
      <c r="Z39">
        <v>88</v>
      </c>
      <c r="AA39" s="2">
        <f t="shared" si="2"/>
        <v>39.349999999999895</v>
      </c>
      <c r="AC39" s="35">
        <v>138</v>
      </c>
      <c r="AD39" s="2">
        <f t="shared" si="0"/>
        <v>41.849999999999753</v>
      </c>
    </row>
    <row r="40" spans="1:30" x14ac:dyDescent="0.35">
      <c r="A40" s="18">
        <v>41774</v>
      </c>
      <c r="B40" s="14">
        <v>7.1733345518875637</v>
      </c>
      <c r="C40" s="9">
        <f t="shared" si="28"/>
        <v>103.10474448213034</v>
      </c>
      <c r="D40" s="11">
        <f t="shared" si="29"/>
        <v>1.009684401932547</v>
      </c>
      <c r="E40" s="11">
        <f t="shared" si="20"/>
        <v>0.99608646196896955</v>
      </c>
      <c r="F40" s="11">
        <f t="shared" si="21"/>
        <v>3.9135380310305057E-3</v>
      </c>
      <c r="G40" s="11">
        <f t="shared" si="22"/>
        <v>1.0050084097593848</v>
      </c>
      <c r="H40" s="4">
        <f t="shared" si="18"/>
        <v>192.45251994061022</v>
      </c>
      <c r="I40" s="5" t="s">
        <v>20</v>
      </c>
      <c r="J40" s="5"/>
      <c r="K40" s="5"/>
      <c r="L40" s="18">
        <v>41774</v>
      </c>
      <c r="M40" s="6">
        <f t="shared" si="23"/>
        <v>7.1733345518875637</v>
      </c>
      <c r="N40" s="11">
        <f t="shared" si="24"/>
        <v>1.5377129330989063</v>
      </c>
      <c r="O40" s="11">
        <f t="shared" si="25"/>
        <v>0.99608646196896955</v>
      </c>
      <c r="P40" s="11">
        <f t="shared" si="26"/>
        <v>3.9135380310305057E-3</v>
      </c>
      <c r="Q40" s="11">
        <f t="shared" si="27"/>
        <v>1.3210673900747718</v>
      </c>
      <c r="R40" s="4">
        <f t="shared" si="19"/>
        <v>252.97574205585479</v>
      </c>
      <c r="S40" s="5" t="s">
        <v>20</v>
      </c>
      <c r="T40" s="5"/>
      <c r="U40" s="5"/>
      <c r="V40" s="7"/>
      <c r="W40">
        <v>39</v>
      </c>
      <c r="X40" s="2">
        <f t="shared" si="1"/>
        <v>36.899999999999892</v>
      </c>
      <c r="Y40" s="2"/>
      <c r="Z40">
        <v>89</v>
      </c>
      <c r="AA40" s="2">
        <f t="shared" si="2"/>
        <v>39.399999999999892</v>
      </c>
      <c r="AC40" s="35">
        <v>139</v>
      </c>
      <c r="AD40" s="2">
        <f t="shared" si="0"/>
        <v>41.89999999999975</v>
      </c>
    </row>
    <row r="41" spans="1:30" x14ac:dyDescent="0.35">
      <c r="A41" s="18">
        <v>41805</v>
      </c>
      <c r="B41" s="14">
        <v>0</v>
      </c>
      <c r="C41" s="9">
        <f t="shared" si="28"/>
        <v>111.87956631003011</v>
      </c>
      <c r="D41" s="11">
        <f t="shared" si="29"/>
        <v>1</v>
      </c>
      <c r="E41" s="11">
        <f t="shared" si="20"/>
        <v>1</v>
      </c>
      <c r="F41" s="11">
        <f t="shared" si="21"/>
        <v>0</v>
      </c>
      <c r="G41" s="11">
        <f t="shared" si="22"/>
        <v>1</v>
      </c>
      <c r="H41" s="4">
        <f t="shared" si="18"/>
        <v>195.79878083968404</v>
      </c>
      <c r="I41" s="5" t="s">
        <v>21</v>
      </c>
      <c r="J41" s="5"/>
      <c r="K41" s="5"/>
      <c r="L41" s="18">
        <v>41805</v>
      </c>
      <c r="M41" s="6">
        <f t="shared" si="23"/>
        <v>0</v>
      </c>
      <c r="N41" s="11">
        <f t="shared" si="24"/>
        <v>1.4620092071360362</v>
      </c>
      <c r="O41" s="11">
        <f>(1+COS(B$12*M41))/2</f>
        <v>1</v>
      </c>
      <c r="P41" s="11">
        <f t="shared" si="26"/>
        <v>0</v>
      </c>
      <c r="Q41" s="11">
        <f t="shared" si="27"/>
        <v>1.2940682567292794</v>
      </c>
      <c r="R41" s="4">
        <f t="shared" si="19"/>
        <v>253.37698699092815</v>
      </c>
      <c r="S41" s="5" t="s">
        <v>21</v>
      </c>
      <c r="T41" s="5"/>
      <c r="U41" s="5"/>
      <c r="V41" s="7"/>
      <c r="W41">
        <v>40</v>
      </c>
      <c r="X41" s="2">
        <f t="shared" si="1"/>
        <v>36.949999999999889</v>
      </c>
      <c r="Y41" s="2"/>
      <c r="Z41">
        <v>90</v>
      </c>
      <c r="AA41" s="2">
        <f t="shared" si="2"/>
        <v>39.449999999999889</v>
      </c>
      <c r="AC41" s="35">
        <v>140</v>
      </c>
      <c r="AD41" s="2">
        <f t="shared" si="0"/>
        <v>41.949999999999747</v>
      </c>
    </row>
    <row r="42" spans="1:30" x14ac:dyDescent="0.35">
      <c r="A42" s="18">
        <v>41835</v>
      </c>
      <c r="B42" s="14">
        <v>2.9205766233461938</v>
      </c>
      <c r="C42" s="9">
        <f t="shared" si="28"/>
        <v>107.89348196571429</v>
      </c>
      <c r="D42" s="11">
        <f>(COS(B$12*($B$9-B42))*COS(B$12*F24)*SIN(B$12*C42)+B$12*C42*SIN(B$12*($B$9-B42))*SIN(B$12*F24))/(COS(B$12*$B$9)*COS(B$12*F24)*SIN(B$12*G24)+B$12*G24*SIN(B$12*$B$9)*SIN(B$12*F24))</f>
        <v>1.0008975957717663</v>
      </c>
      <c r="E42" s="11">
        <f t="shared" si="20"/>
        <v>0.99935056167313141</v>
      </c>
      <c r="F42" s="11">
        <f t="shared" si="21"/>
        <v>6.4943832686858993E-4</v>
      </c>
      <c r="G42" s="11">
        <f t="shared" si="22"/>
        <v>1.0004899447689495</v>
      </c>
      <c r="H42" s="4">
        <f t="shared" si="18"/>
        <v>197.36186442768539</v>
      </c>
      <c r="I42" s="5" t="s">
        <v>22</v>
      </c>
      <c r="J42" s="5"/>
      <c r="K42" s="5"/>
      <c r="L42" s="18">
        <v>41835</v>
      </c>
      <c r="M42" s="6">
        <f t="shared" si="23"/>
        <v>2.9205766233461938</v>
      </c>
      <c r="N42" s="11">
        <f t="shared" si="24"/>
        <v>1.4903994403481005</v>
      </c>
      <c r="O42" s="11">
        <f t="shared" si="25"/>
        <v>0.99935056167313141</v>
      </c>
      <c r="P42" s="11">
        <f t="shared" si="26"/>
        <v>6.4943832686858993E-4</v>
      </c>
      <c r="Q42" s="11">
        <f t="shared" si="27"/>
        <v>1.3199075165793581</v>
      </c>
      <c r="R42" s="4">
        <f t="shared" si="19"/>
        <v>260.37184052297221</v>
      </c>
      <c r="S42" s="5" t="s">
        <v>22</v>
      </c>
      <c r="T42" s="5"/>
      <c r="U42" s="5"/>
      <c r="V42" s="7"/>
      <c r="W42">
        <v>41</v>
      </c>
      <c r="X42" s="2">
        <f t="shared" si="1"/>
        <v>36.999999999999886</v>
      </c>
      <c r="Y42" s="2"/>
      <c r="Z42">
        <v>91</v>
      </c>
      <c r="AA42" s="2">
        <f t="shared" si="2"/>
        <v>39.499999999999886</v>
      </c>
      <c r="AC42" s="35">
        <v>141</v>
      </c>
      <c r="AD42" s="2">
        <f t="shared" si="0"/>
        <v>41.999999999999744</v>
      </c>
    </row>
    <row r="43" spans="1:30" x14ac:dyDescent="0.35">
      <c r="A43" s="18">
        <v>41866</v>
      </c>
      <c r="B43" s="14">
        <v>15.284535038608045</v>
      </c>
      <c r="C43" s="9">
        <f t="shared" si="28"/>
        <v>96.739511867570812</v>
      </c>
      <c r="D43" s="11">
        <f t="shared" si="29"/>
        <v>1.0478268680014702</v>
      </c>
      <c r="E43" s="11">
        <f t="shared" si="20"/>
        <v>0.98231430324105062</v>
      </c>
      <c r="F43" s="11">
        <f t="shared" si="21"/>
        <v>1.7685696758949321E-2</v>
      </c>
      <c r="G43" s="11">
        <f t="shared" si="22"/>
        <v>1.0282954430182876</v>
      </c>
      <c r="H43" s="4">
        <f t="shared" si="18"/>
        <v>177.31925152857474</v>
      </c>
      <c r="I43" s="5" t="s">
        <v>23</v>
      </c>
      <c r="J43" s="5"/>
      <c r="K43" s="5"/>
      <c r="L43" s="18">
        <v>41866</v>
      </c>
      <c r="M43" s="6">
        <f t="shared" si="23"/>
        <v>15.284535038608045</v>
      </c>
      <c r="N43" s="11">
        <f t="shared" si="24"/>
        <v>1.6402322148867281</v>
      </c>
      <c r="O43" s="11">
        <f t="shared" si="25"/>
        <v>0.98231430324105062</v>
      </c>
      <c r="P43" s="11">
        <f t="shared" si="26"/>
        <v>1.7685696758949321E-2</v>
      </c>
      <c r="Q43" s="11">
        <f t="shared" si="27"/>
        <v>1.4121004869390563</v>
      </c>
      <c r="R43" s="4">
        <f t="shared" si="19"/>
        <v>243.50258782846356</v>
      </c>
      <c r="S43" s="5" t="s">
        <v>23</v>
      </c>
      <c r="T43" s="5"/>
      <c r="U43" s="5"/>
      <c r="V43" s="7"/>
      <c r="W43">
        <v>42</v>
      </c>
      <c r="X43" s="2">
        <f t="shared" si="1"/>
        <v>37.049999999999883</v>
      </c>
      <c r="Y43" s="2"/>
      <c r="Z43">
        <v>92</v>
      </c>
      <c r="AA43" s="2">
        <f t="shared" si="2"/>
        <v>39.549999999999883</v>
      </c>
      <c r="AC43" s="35">
        <v>142</v>
      </c>
      <c r="AD43" s="2">
        <f t="shared" si="0"/>
        <v>42.049999999999741</v>
      </c>
    </row>
    <row r="44" spans="1:30" x14ac:dyDescent="0.35">
      <c r="A44" s="18">
        <v>41897</v>
      </c>
      <c r="B44" s="14">
        <v>31.163764951876637</v>
      </c>
      <c r="C44" s="9">
        <f t="shared" si="28"/>
        <v>90.378582959281857</v>
      </c>
      <c r="D44" s="11">
        <f t="shared" si="29"/>
        <v>1.2502757494602479</v>
      </c>
      <c r="E44" s="11">
        <f t="shared" si="20"/>
        <v>0.92784585009456788</v>
      </c>
      <c r="F44" s="11">
        <f t="shared" si="21"/>
        <v>7.2154149905432063E-2</v>
      </c>
      <c r="G44" s="11">
        <f t="shared" si="22"/>
        <v>1.1423807099555991</v>
      </c>
      <c r="H44" s="4">
        <f t="shared" si="18"/>
        <v>151.01581757840012</v>
      </c>
      <c r="I44" s="5" t="s">
        <v>24</v>
      </c>
      <c r="J44" s="5"/>
      <c r="K44" s="5"/>
      <c r="L44" s="18">
        <v>41897</v>
      </c>
      <c r="M44" s="6">
        <f t="shared" si="23"/>
        <v>31.163764951876637</v>
      </c>
      <c r="N44" s="11">
        <f t="shared" si="24"/>
        <v>1.9857631114081047</v>
      </c>
      <c r="O44" s="11">
        <f t="shared" si="25"/>
        <v>0.92784585009456788</v>
      </c>
      <c r="P44" s="11">
        <f t="shared" si="26"/>
        <v>7.2154149905432063E-2</v>
      </c>
      <c r="Q44" s="11">
        <f t="shared" si="27"/>
        <v>1.5988333694052119</v>
      </c>
      <c r="R44" s="4">
        <f t="shared" si="19"/>
        <v>211.35609726965774</v>
      </c>
      <c r="S44" s="5" t="s">
        <v>24</v>
      </c>
      <c r="T44" s="5"/>
      <c r="U44" s="5"/>
      <c r="V44" s="7"/>
      <c r="W44">
        <v>43</v>
      </c>
      <c r="X44" s="2">
        <f t="shared" si="1"/>
        <v>37.099999999999881</v>
      </c>
      <c r="Y44" s="2"/>
      <c r="Z44">
        <v>93</v>
      </c>
      <c r="AA44" s="2">
        <f t="shared" si="2"/>
        <v>39.599999999999881</v>
      </c>
      <c r="AC44" s="35">
        <v>143</v>
      </c>
      <c r="AD44" s="2">
        <f t="shared" si="0"/>
        <v>42.099999999999739</v>
      </c>
    </row>
    <row r="45" spans="1:30" x14ac:dyDescent="0.35">
      <c r="A45" s="18">
        <v>41927</v>
      </c>
      <c r="B45" s="14">
        <v>46.392413527887136</v>
      </c>
      <c r="C45" s="9">
        <f t="shared" si="28"/>
        <v>81.590685824125813</v>
      </c>
      <c r="D45" s="11">
        <f t="shared" si="29"/>
        <v>1.7060739677297945</v>
      </c>
      <c r="E45" s="11">
        <f t="shared" si="20"/>
        <v>0.84485771225101169</v>
      </c>
      <c r="F45" s="11">
        <f t="shared" si="21"/>
        <v>0.15514228774898836</v>
      </c>
      <c r="G45" s="11">
        <f t="shared" si="22"/>
        <v>1.3671914958132134</v>
      </c>
      <c r="H45" s="4">
        <f t="shared" si="18"/>
        <v>123.17433866435894</v>
      </c>
      <c r="I45" s="5" t="s">
        <v>25</v>
      </c>
      <c r="J45" s="5"/>
      <c r="K45" s="5"/>
      <c r="L45" s="18">
        <v>41927</v>
      </c>
      <c r="M45" s="6">
        <f t="shared" si="23"/>
        <v>46.392413527887136</v>
      </c>
      <c r="N45" s="11">
        <f t="shared" si="24"/>
        <v>2.4447190908283472</v>
      </c>
      <c r="O45" s="11">
        <f t="shared" si="25"/>
        <v>0.84485771225101169</v>
      </c>
      <c r="P45" s="11">
        <f t="shared" si="26"/>
        <v>0.15514228774898836</v>
      </c>
      <c r="Q45" s="11">
        <f t="shared" si="27"/>
        <v>1.7885726305778571</v>
      </c>
      <c r="R45" s="4">
        <f t="shared" si="19"/>
        <v>161.13781544081425</v>
      </c>
      <c r="S45" s="5" t="s">
        <v>25</v>
      </c>
      <c r="T45" s="5"/>
      <c r="U45" s="5"/>
      <c r="V45" s="7"/>
      <c r="W45">
        <v>44</v>
      </c>
      <c r="X45" s="2">
        <f t="shared" si="1"/>
        <v>37.149999999999878</v>
      </c>
      <c r="Y45" s="2"/>
      <c r="Z45">
        <v>94</v>
      </c>
      <c r="AA45" s="2">
        <f t="shared" si="2"/>
        <v>39.649999999999878</v>
      </c>
      <c r="AC45" s="35">
        <v>144</v>
      </c>
      <c r="AD45" s="2">
        <f t="shared" si="0"/>
        <v>42.149999999999736</v>
      </c>
    </row>
    <row r="46" spans="1:30" x14ac:dyDescent="0.35">
      <c r="A46" s="18">
        <v>41958</v>
      </c>
      <c r="B46" s="14">
        <v>56.172838956583306</v>
      </c>
      <c r="C46" s="9">
        <f t="shared" si="28"/>
        <v>72.528105132685297</v>
      </c>
      <c r="D46" s="11">
        <f t="shared" si="29"/>
        <v>2.3871081414160003</v>
      </c>
      <c r="E46" s="11">
        <f t="shared" si="20"/>
        <v>0.77834474043221147</v>
      </c>
      <c r="F46" s="11">
        <f t="shared" si="21"/>
        <v>0.22165525956778853</v>
      </c>
      <c r="G46" s="11">
        <f t="shared" si="22"/>
        <v>1.6142398504016802</v>
      </c>
      <c r="H46" s="4">
        <f t="shared" si="18"/>
        <v>80.903504197379405</v>
      </c>
      <c r="I46" s="5" t="s">
        <v>26</v>
      </c>
      <c r="J46" s="5"/>
      <c r="K46" s="5"/>
      <c r="L46" s="18">
        <v>41958</v>
      </c>
      <c r="M46" s="6">
        <f t="shared" si="23"/>
        <v>56.172838956583306</v>
      </c>
      <c r="N46" s="11">
        <f t="shared" si="24"/>
        <v>3.0872349776870149</v>
      </c>
      <c r="O46" s="11">
        <f t="shared" si="25"/>
        <v>0.77834474043221147</v>
      </c>
      <c r="P46" s="11">
        <f t="shared" si="26"/>
        <v>0.22165525956778853</v>
      </c>
      <c r="Q46" s="11">
        <f t="shared" si="27"/>
        <v>1.9587250862875971</v>
      </c>
      <c r="R46" s="4">
        <f t="shared" si="19"/>
        <v>98.168635349045914</v>
      </c>
      <c r="S46" s="5" t="s">
        <v>26</v>
      </c>
      <c r="T46" s="5"/>
      <c r="U46" s="5"/>
      <c r="V46" s="7"/>
      <c r="W46">
        <v>45</v>
      </c>
      <c r="X46" s="2">
        <f t="shared" si="1"/>
        <v>37.199999999999875</v>
      </c>
      <c r="Y46" s="2"/>
      <c r="Z46">
        <v>95</v>
      </c>
      <c r="AA46" s="2">
        <f t="shared" si="2"/>
        <v>39.699999999999875</v>
      </c>
      <c r="AC46" s="35">
        <v>145</v>
      </c>
      <c r="AD46" s="2">
        <f t="shared" si="0"/>
        <v>42.199999999999733</v>
      </c>
    </row>
    <row r="47" spans="1:30" x14ac:dyDescent="0.35">
      <c r="A47" s="18">
        <v>41988</v>
      </c>
      <c r="B47" s="14">
        <v>57.118006990383222</v>
      </c>
      <c r="C47" s="9">
        <f t="shared" si="28"/>
        <v>68.097435896673929</v>
      </c>
      <c r="D47" s="11">
        <f t="shared" si="29"/>
        <v>2.822403489614306</v>
      </c>
      <c r="E47" s="11">
        <f t="shared" si="20"/>
        <v>0.77145527316589579</v>
      </c>
      <c r="F47" s="11">
        <f t="shared" si="21"/>
        <v>0.22854472683410421</v>
      </c>
      <c r="G47" s="11">
        <f t="shared" si="22"/>
        <v>1.619095352866754</v>
      </c>
      <c r="H47" s="4">
        <f t="shared" si="18"/>
        <v>61.490618989913635</v>
      </c>
      <c r="I47" s="5" t="s">
        <v>27</v>
      </c>
      <c r="J47" s="5"/>
      <c r="K47" s="5"/>
      <c r="L47" s="18">
        <v>41988</v>
      </c>
      <c r="M47" s="6">
        <f t="shared" si="23"/>
        <v>57.118006990383222</v>
      </c>
      <c r="N47" s="11">
        <f t="shared" si="24"/>
        <v>3.5321673448976942</v>
      </c>
      <c r="O47" s="11">
        <f t="shared" si="25"/>
        <v>0.77145527316589579</v>
      </c>
      <c r="P47" s="11">
        <f t="shared" si="26"/>
        <v>0.22854472683410421</v>
      </c>
      <c r="Q47" s="11">
        <f t="shared" si="27"/>
        <v>1.8966166130389628</v>
      </c>
      <c r="R47" s="4">
        <f t="shared" si="19"/>
        <v>72.030426939232342</v>
      </c>
      <c r="S47" s="5" t="s">
        <v>27</v>
      </c>
      <c r="T47" s="5"/>
      <c r="U47" s="5"/>
      <c r="V47" s="7"/>
      <c r="W47">
        <v>46</v>
      </c>
      <c r="X47" s="2">
        <f t="shared" si="1"/>
        <v>37.249999999999872</v>
      </c>
      <c r="Y47" s="2"/>
      <c r="Z47">
        <v>96</v>
      </c>
      <c r="AA47" s="2">
        <f t="shared" si="2"/>
        <v>39.749999999999872</v>
      </c>
      <c r="AC47" s="35">
        <v>146</v>
      </c>
      <c r="AD47" s="2">
        <f t="shared" si="0"/>
        <v>42.24999999999973</v>
      </c>
    </row>
    <row r="48" spans="1:30" ht="15" customHeight="1" x14ac:dyDescent="0.35">
      <c r="A48" s="5"/>
      <c r="B48" s="5"/>
      <c r="C48" s="5"/>
      <c r="D48" s="5"/>
      <c r="E48" s="5"/>
      <c r="F48" s="5"/>
      <c r="G48" s="5"/>
      <c r="H48" s="20">
        <f>SUM(H36:H47)</f>
        <v>1629.0621161259799</v>
      </c>
      <c r="I48" s="15" t="s">
        <v>29</v>
      </c>
      <c r="J48" s="5"/>
      <c r="K48" s="5"/>
      <c r="L48" s="5"/>
      <c r="M48" s="5"/>
      <c r="N48" s="5"/>
      <c r="O48" s="5"/>
      <c r="P48" s="5"/>
      <c r="Q48" s="5"/>
      <c r="R48" s="20">
        <f>SUM(R36:R47)</f>
        <v>2132.2801445138243</v>
      </c>
      <c r="S48" s="15" t="s">
        <v>29</v>
      </c>
      <c r="T48" s="5"/>
      <c r="U48" s="5"/>
      <c r="V48" s="7"/>
      <c r="W48">
        <v>47</v>
      </c>
      <c r="X48" s="2">
        <f t="shared" si="1"/>
        <v>37.299999999999869</v>
      </c>
      <c r="Y48" s="2"/>
      <c r="Z48">
        <v>97</v>
      </c>
      <c r="AA48" s="2">
        <f t="shared" si="2"/>
        <v>39.799999999999869</v>
      </c>
      <c r="AC48" s="35">
        <v>147</v>
      </c>
      <c r="AD48" s="2">
        <f t="shared" si="0"/>
        <v>42.299999999999727</v>
      </c>
    </row>
    <row r="49" spans="1:30" ht="15" customHeight="1" x14ac:dyDescent="0.5">
      <c r="A49" s="7"/>
      <c r="B49" s="7"/>
      <c r="C49" s="7"/>
      <c r="D49" s="7"/>
      <c r="E49" s="7"/>
      <c r="F49" s="7"/>
      <c r="G49" s="7"/>
      <c r="H49" s="7"/>
      <c r="I49" s="12"/>
      <c r="J49" s="7"/>
      <c r="K49" s="7"/>
      <c r="L49" s="7"/>
      <c r="M49" s="7"/>
      <c r="N49" s="7"/>
      <c r="O49" s="7"/>
      <c r="P49" s="7"/>
      <c r="Q49" s="7"/>
      <c r="R49" s="7"/>
      <c r="S49" s="13"/>
      <c r="T49" s="7"/>
      <c r="U49" s="7"/>
      <c r="V49" s="7"/>
      <c r="W49">
        <v>48</v>
      </c>
      <c r="X49" s="2">
        <f t="shared" si="1"/>
        <v>37.349999999999866</v>
      </c>
      <c r="Y49" s="2"/>
      <c r="Z49">
        <v>98</v>
      </c>
      <c r="AA49" s="2">
        <f t="shared" si="2"/>
        <v>39.849999999999866</v>
      </c>
      <c r="AC49" s="35">
        <v>148</v>
      </c>
      <c r="AD49" s="2">
        <f t="shared" si="0"/>
        <v>42.349999999999724</v>
      </c>
    </row>
    <row r="50" spans="1:30" x14ac:dyDescent="0.35">
      <c r="W50">
        <v>49</v>
      </c>
      <c r="X50" s="2">
        <f t="shared" si="1"/>
        <v>37.399999999999864</v>
      </c>
      <c r="Y50" s="2"/>
      <c r="Z50">
        <v>99</v>
      </c>
      <c r="AA50" s="2">
        <f t="shared" si="2"/>
        <v>39.899999999999864</v>
      </c>
      <c r="AC50" s="35">
        <v>149</v>
      </c>
      <c r="AD50" s="2">
        <f t="shared" si="0"/>
        <v>42.399999999999721</v>
      </c>
    </row>
    <row r="51" spans="1:30" x14ac:dyDescent="0.35">
      <c r="W51">
        <v>50</v>
      </c>
      <c r="X51" s="2">
        <f t="shared" si="1"/>
        <v>37.449999999999861</v>
      </c>
      <c r="Z51" s="35">
        <v>100</v>
      </c>
      <c r="AA51" s="2">
        <f t="shared" si="2"/>
        <v>39.949999999999861</v>
      </c>
      <c r="AC51" s="35">
        <v>150</v>
      </c>
      <c r="AD51" s="2">
        <f t="shared" si="0"/>
        <v>42.449999999999719</v>
      </c>
    </row>
    <row r="52" spans="1:30" x14ac:dyDescent="0.35">
      <c r="A52" s="1"/>
      <c r="F52" s="2"/>
      <c r="G52" s="2"/>
      <c r="H52" s="2"/>
      <c r="I52" s="2"/>
      <c r="J52" s="2"/>
      <c r="K52" s="2"/>
      <c r="M52" s="3"/>
    </row>
    <row r="53" spans="1:30" x14ac:dyDescent="0.35">
      <c r="A53" s="1"/>
      <c r="F53" s="2"/>
      <c r="G53" s="2"/>
      <c r="H53" s="2"/>
      <c r="I53" s="2"/>
      <c r="J53" s="2"/>
      <c r="K53" s="2"/>
      <c r="M53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costas</dc:creator>
  <cp:lastModifiedBy>user</cp:lastModifiedBy>
  <dcterms:created xsi:type="dcterms:W3CDTF">2014-03-07T12:46:46Z</dcterms:created>
  <dcterms:modified xsi:type="dcterms:W3CDTF">2021-03-02T19:24:09Z</dcterms:modified>
</cp:coreProperties>
</file>