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70" yWindow="-375" windowWidth="10680" windowHeight="8610" activeTab="1"/>
  </bookViews>
  <sheets>
    <sheet name="ropew" sheetId="1" r:id="rId1"/>
    <sheet name="megisth piuanoepifaneia" sheetId="4" r:id="rId2"/>
  </sheets>
  <calcPr calcId="124519"/>
</workbook>
</file>

<file path=xl/calcChain.xml><?xml version="1.0" encoding="utf-8"?>
<calcChain xmlns="http://schemas.openxmlformats.org/spreadsheetml/2006/main">
  <c r="I3" i="4"/>
  <c r="I4"/>
  <c r="I5"/>
  <c r="I6"/>
  <c r="I7"/>
  <c r="I8"/>
  <c r="I9"/>
  <c r="I10"/>
  <c r="I11"/>
  <c r="I12"/>
  <c r="I13"/>
  <c r="I14"/>
  <c r="I15"/>
  <c r="I16"/>
  <c r="I17"/>
  <c r="I18"/>
  <c r="I19"/>
  <c r="I20"/>
  <c r="D30"/>
  <c r="G4"/>
  <c r="G5"/>
  <c r="G6"/>
  <c r="G7"/>
  <c r="G8"/>
  <c r="G9"/>
  <c r="G10"/>
  <c r="G11"/>
  <c r="G12"/>
  <c r="G13"/>
  <c r="G14"/>
  <c r="G15"/>
  <c r="G16"/>
  <c r="G17"/>
  <c r="G18"/>
  <c r="G19"/>
  <c r="G20"/>
  <c r="G3"/>
  <c r="H4" i="1" l="1"/>
  <c r="H5"/>
  <c r="H6"/>
  <c r="H7"/>
  <c r="H8"/>
  <c r="H9"/>
  <c r="H10"/>
  <c r="H11"/>
  <c r="H12"/>
  <c r="H13"/>
  <c r="H14"/>
  <c r="H15"/>
  <c r="H16"/>
  <c r="H17"/>
  <c r="H18"/>
  <c r="H19"/>
  <c r="H20"/>
  <c r="H3"/>
  <c r="A33" i="4"/>
  <c r="A34"/>
  <c r="A35"/>
  <c r="A36"/>
  <c r="A37"/>
  <c r="A38"/>
  <c r="A39"/>
  <c r="A40"/>
  <c r="A41"/>
  <c r="A42"/>
  <c r="A43"/>
  <c r="A44"/>
  <c r="A45"/>
  <c r="A46"/>
  <c r="A47"/>
  <c r="A48"/>
  <c r="A49"/>
  <c r="A32"/>
  <c r="A51" s="1"/>
  <c r="C26"/>
  <c r="C25"/>
  <c r="H20"/>
  <c r="H19"/>
  <c r="H18"/>
  <c r="H17"/>
  <c r="H16"/>
  <c r="H15"/>
  <c r="H14"/>
  <c r="H13"/>
  <c r="H12"/>
  <c r="H11"/>
  <c r="H10"/>
  <c r="H9"/>
  <c r="H8"/>
  <c r="H7"/>
  <c r="H6"/>
  <c r="H5"/>
  <c r="H4"/>
  <c r="H3"/>
  <c r="M12" l="1"/>
  <c r="M16"/>
  <c r="M14"/>
  <c r="M20"/>
  <c r="M19"/>
  <c r="M15"/>
  <c r="M11"/>
  <c r="M17"/>
  <c r="M13"/>
  <c r="M18"/>
  <c r="M5"/>
  <c r="M4"/>
  <c r="M6"/>
  <c r="M8"/>
  <c r="M10"/>
  <c r="B29"/>
  <c r="C88"/>
  <c r="C87"/>
  <c r="M3"/>
  <c r="M7"/>
  <c r="M9"/>
  <c r="B30" l="1"/>
  <c r="D29" s="1"/>
  <c r="E27" l="1"/>
  <c r="J20" l="1"/>
  <c r="E26"/>
  <c r="J11"/>
  <c r="J16"/>
  <c r="J10"/>
  <c r="J7"/>
  <c r="J5"/>
  <c r="J9"/>
  <c r="J3"/>
  <c r="J6"/>
  <c r="J4"/>
  <c r="J8"/>
  <c r="J13"/>
  <c r="J14"/>
  <c r="J15"/>
  <c r="J12"/>
  <c r="J17"/>
  <c r="J18"/>
  <c r="J19"/>
  <c r="L9"/>
  <c r="L3"/>
  <c r="L15"/>
  <c r="L4"/>
  <c r="L5"/>
  <c r="L12"/>
  <c r="L16"/>
  <c r="L20" l="1"/>
  <c r="L17"/>
  <c r="L13"/>
  <c r="L10"/>
  <c r="L11"/>
  <c r="J26"/>
  <c r="L7"/>
  <c r="L6"/>
  <c r="L14"/>
  <c r="L18"/>
  <c r="L19"/>
  <c r="L8"/>
  <c r="F4" i="1" l="1"/>
  <c r="F5"/>
  <c r="G5" s="1"/>
  <c r="F6"/>
  <c r="F7"/>
  <c r="G7" s="1"/>
  <c r="F8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F17"/>
  <c r="F18"/>
  <c r="G18" s="1"/>
  <c r="F19"/>
  <c r="G19" s="1"/>
  <c r="F20"/>
  <c r="G20" s="1"/>
  <c r="H24"/>
  <c r="B25"/>
  <c r="F3"/>
  <c r="L11"/>
  <c r="B24"/>
  <c r="G4"/>
  <c r="G6"/>
  <c r="G16"/>
  <c r="G17"/>
  <c r="G3"/>
  <c r="L18" l="1"/>
  <c r="L8"/>
  <c r="L9"/>
  <c r="L10"/>
  <c r="L17"/>
  <c r="L19"/>
  <c r="L3"/>
  <c r="L13"/>
  <c r="L5"/>
  <c r="L14"/>
  <c r="L6"/>
  <c r="L15"/>
  <c r="L7"/>
  <c r="L20"/>
  <c r="L12"/>
  <c r="L4"/>
  <c r="L16"/>
  <c r="H25"/>
  <c r="I6" l="1"/>
  <c r="I12"/>
  <c r="I11"/>
  <c r="I19"/>
  <c r="K14"/>
  <c r="I7"/>
  <c r="I15"/>
  <c r="I10"/>
  <c r="I14"/>
  <c r="I5"/>
  <c r="I9"/>
  <c r="I13"/>
  <c r="I17"/>
  <c r="I4"/>
  <c r="I8"/>
  <c r="I16"/>
  <c r="I20"/>
  <c r="I18"/>
  <c r="K19"/>
  <c r="K10"/>
  <c r="K13"/>
  <c r="K4"/>
  <c r="K20"/>
  <c r="K9"/>
  <c r="K17"/>
  <c r="K8"/>
  <c r="K16"/>
  <c r="K7"/>
  <c r="K5"/>
  <c r="K3"/>
  <c r="K11"/>
  <c r="K12" l="1"/>
  <c r="K6"/>
  <c r="K15"/>
  <c r="K18"/>
  <c r="I3"/>
  <c r="L24" s="1"/>
</calcChain>
</file>

<file path=xl/sharedStrings.xml><?xml version="1.0" encoding="utf-8"?>
<sst xmlns="http://schemas.openxmlformats.org/spreadsheetml/2006/main" count="49" uniqueCount="32">
  <si>
    <t>Sample</t>
  </si>
  <si>
    <t>ταξινομηση</t>
  </si>
  <si>
    <t>m/Ν+1</t>
  </si>
  <si>
    <t>1-m/(N+1)</t>
  </si>
  <si>
    <t>P(Q&lt;= q)</t>
  </si>
  <si>
    <t>D</t>
  </si>
  <si>
    <t>Eμπειρική</t>
  </si>
  <si>
    <t>θεωρητική</t>
  </si>
  <si>
    <t>m</t>
  </si>
  <si>
    <t>s</t>
  </si>
  <si>
    <t>Ζ</t>
  </si>
  <si>
    <t>Απλός αλγεβρικός δείκτης</t>
  </si>
  <si>
    <t>Αθροιστική ετήσια βροχόπτωση</t>
  </si>
  <si>
    <t>θα προτιμούσαμε δείγμα 30 χρόνων</t>
  </si>
  <si>
    <t>Dmax</t>
  </si>
  <si>
    <t>ταξη (m)</t>
  </si>
  <si>
    <t>(στο excel:alpha)</t>
  </si>
  <si>
    <t>(στο excel:beta)</t>
  </si>
  <si>
    <t>b</t>
  </si>
  <si>
    <t>A</t>
  </si>
  <si>
    <t>a</t>
  </si>
  <si>
    <t>Thom</t>
  </si>
  <si>
    <t>Z Thom</t>
  </si>
  <si>
    <t>≤</t>
  </si>
  <si>
    <t>(για α=0.15 και n=20</t>
  </si>
  <si>
    <t>`</t>
  </si>
  <si>
    <t>M.O.</t>
  </si>
  <si>
    <t>Δειγματικοί εκτιμητές του μέσου όρου και της τυπικής απόκλισης</t>
  </si>
  <si>
    <t>Μ.Ο. και τυπική απόκλιση βάσει των a,b</t>
  </si>
  <si>
    <t>Δειγματικοί εκτιμητές του μέσου όρου και της τυπικής απόκλισης (Μέθοδος ροπών)</t>
  </si>
  <si>
    <t xml:space="preserve">Τυπική απόκλιση </t>
  </si>
  <si>
    <t>συνβολισμος εξελ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</si>
</sst>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0" fillId="0" borderId="0" xfId="0" applyFill="1"/>
    <xf numFmtId="2" fontId="0" fillId="0" borderId="0" xfId="0" applyNumberFormat="1" applyFill="1"/>
    <xf numFmtId="0" fontId="1" fillId="0" borderId="0" xfId="0" applyFont="1" applyFill="1"/>
    <xf numFmtId="2" fontId="1" fillId="0" borderId="0" xfId="0" applyNumberFormat="1" applyFont="1" applyFill="1"/>
    <xf numFmtId="4" fontId="0" fillId="0" borderId="0" xfId="0" applyNumberFormat="1" applyFill="1"/>
    <xf numFmtId="0" fontId="0" fillId="2" borderId="0" xfId="0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0" fillId="0" borderId="1" xfId="0" applyFill="1" applyBorder="1" applyAlignment="1">
      <alignment wrapText="1"/>
    </xf>
    <xf numFmtId="0" fontId="1" fillId="0" borderId="2" xfId="0" applyFont="1" applyFill="1" applyBorder="1"/>
    <xf numFmtId="2" fontId="1" fillId="0" borderId="3" xfId="0" applyNumberFormat="1" applyFont="1" applyFill="1" applyBorder="1"/>
    <xf numFmtId="0" fontId="0" fillId="0" borderId="4" xfId="0" applyFill="1" applyBorder="1"/>
    <xf numFmtId="0" fontId="1" fillId="0" borderId="5" xfId="0" applyFont="1" applyFill="1" applyBorder="1"/>
    <xf numFmtId="2" fontId="1" fillId="0" borderId="6" xfId="0" applyNumberFormat="1" applyFont="1" applyFill="1" applyBorder="1"/>
    <xf numFmtId="0" fontId="0" fillId="0" borderId="1" xfId="0" applyFill="1" applyBorder="1"/>
    <xf numFmtId="0" fontId="0" fillId="0" borderId="3" xfId="0" applyFill="1" applyBorder="1"/>
    <xf numFmtId="0" fontId="1" fillId="0" borderId="7" xfId="0" applyFont="1" applyFill="1" applyBorder="1"/>
    <xf numFmtId="0" fontId="1" fillId="0" borderId="0" xfId="0" applyFont="1" applyFill="1" applyBorder="1"/>
    <xf numFmtId="0" fontId="0" fillId="0" borderId="8" xfId="0" applyFill="1" applyBorder="1"/>
    <xf numFmtId="0" fontId="1" fillId="0" borderId="4" xfId="0" applyFont="1" applyFill="1" applyBorder="1"/>
    <xf numFmtId="0" fontId="0" fillId="0" borderId="5" xfId="0" applyFill="1" applyBorder="1"/>
    <xf numFmtId="0" fontId="0" fillId="0" borderId="6" xfId="0" applyFill="1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536028</xdr:colOff>
      <xdr:row>0</xdr:row>
      <xdr:rowOff>0</xdr:rowOff>
    </xdr:from>
    <xdr:to>
      <xdr:col>24</xdr:col>
      <xdr:colOff>37654</xdr:colOff>
      <xdr:row>36</xdr:row>
      <xdr:rowOff>133452</xdr:rowOff>
    </xdr:to>
    <xdr:pic>
      <xdr:nvPicPr>
        <xdr:cNvPr id="3" name="Picture 2"/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66146" y="0"/>
          <a:ext cx="4936479" cy="703627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8</xdr:col>
      <xdr:colOff>540124</xdr:colOff>
      <xdr:row>29</xdr:row>
      <xdr:rowOff>83372</xdr:rowOff>
    </xdr:from>
    <xdr:to>
      <xdr:col>14</xdr:col>
      <xdr:colOff>320936</xdr:colOff>
      <xdr:row>32</xdr:row>
      <xdr:rowOff>75752</xdr:rowOff>
    </xdr:to>
    <xdr:sp macro="" textlink="">
      <xdr:nvSpPr>
        <xdr:cNvPr id="4" name="3 - Ελλειψοειδής επεξήγηση"/>
        <xdr:cNvSpPr/>
      </xdr:nvSpPr>
      <xdr:spPr>
        <a:xfrm>
          <a:off x="6434418" y="5652696"/>
          <a:ext cx="3411518" cy="563880"/>
        </a:xfrm>
        <a:prstGeom prst="wedgeEllipseCallout">
          <a:avLst>
            <a:gd name="adj1" fmla="val -57249"/>
            <a:gd name="adj2" fmla="val -17095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l-GR" sz="1100"/>
            <a:t>προσοχή,</a:t>
          </a:r>
          <a:r>
            <a:rPr lang="el-GR" sz="1100" baseline="0"/>
            <a:t> αντίστροφοι συμβολισμοί στο </a:t>
          </a:r>
          <a:r>
            <a:rPr lang="en-US" sz="1100" baseline="0"/>
            <a:t>Excell</a:t>
          </a:r>
          <a:endParaRPr lang="el-GR" sz="1100"/>
        </a:p>
      </xdr:txBody>
    </xdr:sp>
    <xdr:clientData/>
  </xdr:twoCellAnchor>
  <xdr:twoCellAnchor editAs="oneCell">
    <xdr:from>
      <xdr:col>12</xdr:col>
      <xdr:colOff>115912</xdr:colOff>
      <xdr:row>39</xdr:row>
      <xdr:rowOff>189035</xdr:rowOff>
    </xdr:from>
    <xdr:to>
      <xdr:col>21</xdr:col>
      <xdr:colOff>571647</xdr:colOff>
      <xdr:row>49</xdr:row>
      <xdr:rowOff>369375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21078" t="47068" r="38289" b="28611"/>
        <a:stretch>
          <a:fillRect/>
        </a:stretch>
      </xdr:blipFill>
      <xdr:spPr bwMode="auto">
        <a:xfrm>
          <a:off x="7574720" y="7618535"/>
          <a:ext cx="5914292" cy="20853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18</xdr:col>
      <xdr:colOff>82844</xdr:colOff>
      <xdr:row>42</xdr:row>
      <xdr:rowOff>112737</xdr:rowOff>
    </xdr:from>
    <xdr:to>
      <xdr:col>21</xdr:col>
      <xdr:colOff>345538</xdr:colOff>
      <xdr:row>44</xdr:row>
      <xdr:rowOff>143217</xdr:rowOff>
    </xdr:to>
    <xdr:sp macro="" textlink="">
      <xdr:nvSpPr>
        <xdr:cNvPr id="6" name="5 - Ελλειψοειδής επεξήγηση"/>
        <xdr:cNvSpPr/>
      </xdr:nvSpPr>
      <xdr:spPr>
        <a:xfrm>
          <a:off x="11190459" y="8113737"/>
          <a:ext cx="2072444" cy="411480"/>
        </a:xfrm>
        <a:prstGeom prst="wedgeEllipse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l-GR" sz="1100"/>
            <a:t>Συμβολισμοί</a:t>
          </a:r>
        </a:p>
        <a:p>
          <a:pPr algn="ctr"/>
          <a:r>
            <a:rPr lang="en-US" sz="1100"/>
            <a:t>Excell</a:t>
          </a:r>
          <a:endParaRPr lang="el-GR" sz="1100"/>
        </a:p>
      </xdr:txBody>
    </xdr:sp>
    <xdr:clientData/>
  </xdr:twoCellAnchor>
  <xdr:twoCellAnchor editAs="oneCell">
    <xdr:from>
      <xdr:col>22</xdr:col>
      <xdr:colOff>590550</xdr:colOff>
      <xdr:row>38</xdr:row>
      <xdr:rowOff>57150</xdr:rowOff>
    </xdr:from>
    <xdr:to>
      <xdr:col>30</xdr:col>
      <xdr:colOff>180975</xdr:colOff>
      <xdr:row>51</xdr:row>
      <xdr:rowOff>123825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34389" t="60123" r="35037" b="5980"/>
        <a:stretch>
          <a:fillRect/>
        </a:stretch>
      </xdr:blipFill>
      <xdr:spPr bwMode="auto">
        <a:xfrm>
          <a:off x="15030450" y="7296150"/>
          <a:ext cx="4467225" cy="2990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1735162</xdr:colOff>
      <xdr:row>35</xdr:row>
      <xdr:rowOff>97971</xdr:rowOff>
    </xdr:from>
    <xdr:to>
      <xdr:col>18</xdr:col>
      <xdr:colOff>143022</xdr:colOff>
      <xdr:row>40</xdr:row>
      <xdr:rowOff>131250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1078" t="58799" r="38289" b="28611"/>
        <a:stretch>
          <a:fillRect/>
        </a:stretch>
      </xdr:blipFill>
      <xdr:spPr bwMode="auto">
        <a:xfrm>
          <a:off x="8707462" y="7194096"/>
          <a:ext cx="5942135" cy="9857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387804</xdr:colOff>
      <xdr:row>35</xdr:row>
      <xdr:rowOff>32658</xdr:rowOff>
    </xdr:from>
    <xdr:to>
      <xdr:col>8</xdr:col>
      <xdr:colOff>1620451</xdr:colOff>
      <xdr:row>64</xdr:row>
      <xdr:rowOff>157043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28375" t="24302" r="27312" b="6744"/>
        <a:stretch>
          <a:fillRect/>
        </a:stretch>
      </xdr:blipFill>
      <xdr:spPr bwMode="auto">
        <a:xfrm>
          <a:off x="1873704" y="7128783"/>
          <a:ext cx="6719047" cy="56488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6"/>
  <sheetViews>
    <sheetView topLeftCell="A4" zoomScale="85" zoomScaleNormal="85" workbookViewId="0">
      <selection activeCell="D38" sqref="D38"/>
    </sheetView>
  </sheetViews>
  <sheetFormatPr defaultRowHeight="15"/>
  <cols>
    <col min="1" max="1" width="9.140625" style="2"/>
    <col min="2" max="2" width="11" style="3" bestFit="1" customWidth="1"/>
    <col min="3" max="3" width="9.140625" style="2"/>
    <col min="7" max="7" width="21" customWidth="1"/>
    <col min="8" max="8" width="11.140625" customWidth="1"/>
    <col min="12" max="12" width="9.140625" style="2"/>
    <col min="19" max="19" width="8.85546875" style="1"/>
  </cols>
  <sheetData>
    <row r="1" spans="1:21">
      <c r="A1" s="2" t="s">
        <v>12</v>
      </c>
      <c r="G1" t="s">
        <v>6</v>
      </c>
      <c r="H1" t="s">
        <v>7</v>
      </c>
    </row>
    <row r="2" spans="1:21">
      <c r="A2" s="2" t="s">
        <v>0</v>
      </c>
      <c r="B2" s="3" t="s">
        <v>1</v>
      </c>
      <c r="E2" s="2" t="s">
        <v>15</v>
      </c>
      <c r="F2" s="2" t="s">
        <v>2</v>
      </c>
      <c r="G2" s="2" t="s">
        <v>3</v>
      </c>
      <c r="H2" s="2" t="s">
        <v>4</v>
      </c>
      <c r="I2" s="2" t="s">
        <v>5</v>
      </c>
      <c r="J2" s="2"/>
      <c r="K2" s="2" t="s">
        <v>10</v>
      </c>
      <c r="L2" s="2" t="s">
        <v>11</v>
      </c>
      <c r="M2" s="2"/>
      <c r="N2" s="2"/>
    </row>
    <row r="3" spans="1:21">
      <c r="A3" s="2">
        <v>336.80399999999997</v>
      </c>
      <c r="B3" s="2">
        <v>581.91399999999999</v>
      </c>
      <c r="E3" s="2">
        <v>1</v>
      </c>
      <c r="F3" s="2">
        <f>E3/19</f>
        <v>5.2631578947368418E-2</v>
      </c>
      <c r="G3" s="2">
        <f>1-F3</f>
        <v>0.94736842105263164</v>
      </c>
      <c r="H3" s="2">
        <f t="shared" ref="H3:H20" si="0">GAMMADIST(B3,H$25,H$24,TRUE)</f>
        <v>0.94480414115778377</v>
      </c>
      <c r="I3" s="2">
        <f>ABS(H3-G3)</f>
        <v>2.5642798948478651E-3</v>
      </c>
      <c r="J3" s="2"/>
      <c r="K3" s="2">
        <f>NORMSINV(H3)</f>
        <v>1.5964349526096679</v>
      </c>
      <c r="L3" s="2">
        <f t="shared" ref="L3:L20" si="1">(B3-$B$24)/$B$25</f>
        <v>1.7419966035077632</v>
      </c>
      <c r="M3" s="2"/>
      <c r="N3" s="2"/>
    </row>
    <row r="4" spans="1:21">
      <c r="A4" s="2">
        <v>84.073999999999998</v>
      </c>
      <c r="B4" s="2">
        <v>538.4799999999999</v>
      </c>
      <c r="E4" s="2">
        <v>2</v>
      </c>
      <c r="F4" s="2">
        <f t="shared" ref="F4:F20" si="2">E4/19</f>
        <v>0.10526315789473684</v>
      </c>
      <c r="G4" s="2">
        <f t="shared" ref="G4:G20" si="3">1-F4</f>
        <v>0.89473684210526316</v>
      </c>
      <c r="H4" s="2">
        <f t="shared" si="0"/>
        <v>0.90679365479480223</v>
      </c>
      <c r="I4" s="2">
        <f t="shared" ref="I4:I20" si="4">ABS(H4-G4)</f>
        <v>1.2056812689539065E-2</v>
      </c>
      <c r="J4" s="2"/>
      <c r="K4" s="2">
        <f t="shared" ref="K4:K20" si="5">NORMSINV(H4)</f>
        <v>1.3212659882433306</v>
      </c>
      <c r="L4" s="2">
        <f t="shared" si="1"/>
        <v>1.3812925641134206</v>
      </c>
      <c r="M4" s="2"/>
      <c r="N4" s="2"/>
    </row>
    <row r="5" spans="1:21">
      <c r="A5" s="2">
        <v>385.31799999999998</v>
      </c>
      <c r="B5" s="2">
        <v>479.80599999999998</v>
      </c>
      <c r="E5" s="2">
        <v>3</v>
      </c>
      <c r="F5" s="2">
        <f t="shared" si="2"/>
        <v>0.15789473684210525</v>
      </c>
      <c r="G5" s="2">
        <f t="shared" si="3"/>
        <v>0.84210526315789469</v>
      </c>
      <c r="H5" s="2">
        <f t="shared" si="0"/>
        <v>0.82270130992882895</v>
      </c>
      <c r="I5" s="2">
        <f t="shared" si="4"/>
        <v>1.940395322906574E-2</v>
      </c>
      <c r="J5" s="2"/>
      <c r="K5" s="2">
        <f t="shared" si="5"/>
        <v>0.92570871006022282</v>
      </c>
      <c r="L5" s="2">
        <f t="shared" si="1"/>
        <v>0.8940257038789593</v>
      </c>
      <c r="M5" s="2"/>
      <c r="N5" s="2"/>
    </row>
    <row r="6" spans="1:21">
      <c r="A6" s="2">
        <v>393.7</v>
      </c>
      <c r="B6" s="2">
        <v>457.70799999999997</v>
      </c>
      <c r="E6" s="2">
        <v>4</v>
      </c>
      <c r="F6" s="2">
        <f t="shared" si="2"/>
        <v>0.21052631578947367</v>
      </c>
      <c r="G6" s="2">
        <f t="shared" si="3"/>
        <v>0.78947368421052633</v>
      </c>
      <c r="H6" s="2">
        <f t="shared" si="0"/>
        <v>0.77892578029293735</v>
      </c>
      <c r="I6" s="2">
        <f t="shared" si="4"/>
        <v>1.0547903917588974E-2</v>
      </c>
      <c r="J6" s="2"/>
      <c r="K6" s="2">
        <f t="shared" si="5"/>
        <v>0.76857030506861523</v>
      </c>
      <c r="L6" s="2">
        <f t="shared" si="1"/>
        <v>0.71050961366078524</v>
      </c>
      <c r="M6" s="2"/>
      <c r="N6" s="2"/>
    </row>
    <row r="7" spans="1:21">
      <c r="A7" s="2">
        <v>361.18799999999999</v>
      </c>
      <c r="B7" s="2">
        <v>455.16800000000001</v>
      </c>
      <c r="E7" s="2">
        <v>5</v>
      </c>
      <c r="F7" s="2">
        <f t="shared" si="2"/>
        <v>0.26315789473684209</v>
      </c>
      <c r="G7" s="2">
        <f t="shared" si="3"/>
        <v>0.73684210526315796</v>
      </c>
      <c r="H7" s="2">
        <f t="shared" si="0"/>
        <v>0.77343065435986447</v>
      </c>
      <c r="I7" s="2">
        <f t="shared" si="4"/>
        <v>3.6588549096706502E-2</v>
      </c>
      <c r="J7" s="2"/>
      <c r="K7" s="2">
        <f t="shared" si="5"/>
        <v>0.75019263937787617</v>
      </c>
      <c r="L7" s="2">
        <f t="shared" si="1"/>
        <v>0.68941581018743225</v>
      </c>
      <c r="M7" s="2"/>
      <c r="N7" s="2"/>
    </row>
    <row r="8" spans="1:21">
      <c r="A8" s="2">
        <v>538.4799999999999</v>
      </c>
      <c r="B8" s="2">
        <v>448.05599999999998</v>
      </c>
      <c r="E8" s="2">
        <v>6</v>
      </c>
      <c r="F8" s="2">
        <f t="shared" si="2"/>
        <v>0.31578947368421051</v>
      </c>
      <c r="G8" s="2">
        <f t="shared" si="3"/>
        <v>0.68421052631578949</v>
      </c>
      <c r="H8" s="2">
        <f t="shared" si="0"/>
        <v>0.75752855947774977</v>
      </c>
      <c r="I8" s="2">
        <f t="shared" si="4"/>
        <v>7.3318033161960283E-2</v>
      </c>
      <c r="J8" s="2"/>
      <c r="K8" s="2">
        <f t="shared" si="5"/>
        <v>0.69837472111941068</v>
      </c>
      <c r="L8" s="2">
        <f t="shared" si="1"/>
        <v>0.63035316046204271</v>
      </c>
      <c r="M8" s="2"/>
      <c r="N8" s="2"/>
    </row>
    <row r="9" spans="1:21">
      <c r="A9" s="2">
        <v>195.58</v>
      </c>
      <c r="B9" s="2">
        <v>412.75</v>
      </c>
      <c r="E9" s="2">
        <v>7</v>
      </c>
      <c r="F9" s="2">
        <f t="shared" si="2"/>
        <v>0.36842105263157893</v>
      </c>
      <c r="G9" s="2">
        <f t="shared" si="3"/>
        <v>0.63157894736842102</v>
      </c>
      <c r="H9" s="2">
        <f t="shared" si="0"/>
        <v>0.66741612867378763</v>
      </c>
      <c r="I9" s="2">
        <f t="shared" si="4"/>
        <v>3.5837181305366617E-2</v>
      </c>
      <c r="J9" s="2"/>
      <c r="K9" s="2">
        <f t="shared" si="5"/>
        <v>0.43278944422588483</v>
      </c>
      <c r="L9" s="2">
        <f t="shared" si="1"/>
        <v>0.33714929218243161</v>
      </c>
      <c r="M9" s="2"/>
      <c r="N9" s="2"/>
    </row>
    <row r="10" spans="1:21">
      <c r="A10" s="2">
        <v>448.05599999999998</v>
      </c>
      <c r="B10" s="2">
        <v>393.7</v>
      </c>
      <c r="E10" s="2">
        <v>8</v>
      </c>
      <c r="F10" s="2">
        <f t="shared" si="2"/>
        <v>0.42105263157894735</v>
      </c>
      <c r="G10" s="2">
        <f t="shared" si="3"/>
        <v>0.57894736842105265</v>
      </c>
      <c r="H10" s="2">
        <f t="shared" si="0"/>
        <v>0.61149254911283779</v>
      </c>
      <c r="I10" s="2">
        <f t="shared" si="4"/>
        <v>3.2545180691785136E-2</v>
      </c>
      <c r="J10" s="2"/>
      <c r="K10" s="2">
        <f t="shared" si="5"/>
        <v>0.28321125420781978</v>
      </c>
      <c r="L10" s="2">
        <f t="shared" si="1"/>
        <v>0.17894576613228158</v>
      </c>
      <c r="M10" s="2"/>
      <c r="N10" s="2"/>
      <c r="U10">
        <v>19</v>
      </c>
    </row>
    <row r="11" spans="1:21">
      <c r="A11" s="2">
        <v>581.91399999999999</v>
      </c>
      <c r="B11" s="2">
        <v>385.31799999999998</v>
      </c>
      <c r="E11" s="2">
        <v>9</v>
      </c>
      <c r="F11" s="2">
        <f t="shared" si="2"/>
        <v>0.47368421052631576</v>
      </c>
      <c r="G11" s="2">
        <f t="shared" si="3"/>
        <v>0.52631578947368429</v>
      </c>
      <c r="H11" s="2">
        <f t="shared" si="0"/>
        <v>0.58545714171248053</v>
      </c>
      <c r="I11" s="2">
        <f t="shared" si="4"/>
        <v>5.9141352238796241E-2</v>
      </c>
      <c r="J11" s="2"/>
      <c r="K11" s="2">
        <f t="shared" si="5"/>
        <v>0.21587431773857829</v>
      </c>
      <c r="L11" s="2">
        <f t="shared" si="1"/>
        <v>0.10933621467021558</v>
      </c>
      <c r="M11" s="2"/>
      <c r="N11" s="2"/>
      <c r="U11">
        <v>15</v>
      </c>
    </row>
    <row r="12" spans="1:21">
      <c r="A12" s="2">
        <v>479.80599999999998</v>
      </c>
      <c r="B12" s="2">
        <v>385.31799999999998</v>
      </c>
      <c r="E12" s="2">
        <v>10</v>
      </c>
      <c r="F12" s="2">
        <f t="shared" si="2"/>
        <v>0.52631578947368418</v>
      </c>
      <c r="G12" s="2">
        <f t="shared" si="3"/>
        <v>0.47368421052631582</v>
      </c>
      <c r="H12" s="2">
        <f t="shared" si="0"/>
        <v>0.58545714171248053</v>
      </c>
      <c r="I12" s="2">
        <f t="shared" si="4"/>
        <v>0.11177293118616471</v>
      </c>
      <c r="J12" s="2"/>
      <c r="K12" s="2">
        <f t="shared" si="5"/>
        <v>0.21587431773857829</v>
      </c>
      <c r="L12" s="2">
        <f t="shared" si="1"/>
        <v>0.10933621467021558</v>
      </c>
      <c r="M12" s="2"/>
      <c r="N12" s="2"/>
      <c r="U12">
        <v>14</v>
      </c>
    </row>
    <row r="13" spans="1:21">
      <c r="A13" s="2">
        <v>325.62799999999999</v>
      </c>
      <c r="B13" s="2">
        <v>361.18799999999999</v>
      </c>
      <c r="E13" s="2">
        <v>11</v>
      </c>
      <c r="F13" s="2">
        <f t="shared" si="2"/>
        <v>0.57894736842105265</v>
      </c>
      <c r="G13" s="2">
        <f t="shared" si="3"/>
        <v>0.42105263157894735</v>
      </c>
      <c r="H13" s="2">
        <f t="shared" si="0"/>
        <v>0.50654687915904795</v>
      </c>
      <c r="I13" s="2">
        <f t="shared" si="4"/>
        <v>8.5494247580100602E-2</v>
      </c>
      <c r="J13" s="2"/>
      <c r="K13" s="2">
        <f t="shared" si="5"/>
        <v>1.6411329062819446E-2</v>
      </c>
      <c r="L13" s="2">
        <f t="shared" si="1"/>
        <v>-9.1054918326641004E-2</v>
      </c>
      <c r="M13" s="2"/>
      <c r="N13" s="2"/>
    </row>
    <row r="14" spans="1:21">
      <c r="A14" s="2">
        <v>294.13200000000001</v>
      </c>
      <c r="B14" s="2">
        <v>336.80399999999997</v>
      </c>
      <c r="E14" s="2">
        <v>12</v>
      </c>
      <c r="F14" s="2">
        <f t="shared" si="2"/>
        <v>0.63157894736842102</v>
      </c>
      <c r="G14" s="2">
        <f t="shared" si="3"/>
        <v>0.36842105263157898</v>
      </c>
      <c r="H14" s="2">
        <f t="shared" si="0"/>
        <v>0.42292340485635405</v>
      </c>
      <c r="I14" s="2">
        <f t="shared" si="4"/>
        <v>5.4502352224775064E-2</v>
      </c>
      <c r="J14" s="2"/>
      <c r="K14" s="2">
        <f t="shared" si="5"/>
        <v>-0.19442028258219518</v>
      </c>
      <c r="L14" s="2">
        <f t="shared" si="1"/>
        <v>-0.29355543167083303</v>
      </c>
      <c r="M14" s="2"/>
      <c r="N14" s="2"/>
    </row>
    <row r="15" spans="1:21">
      <c r="A15" s="2">
        <v>385.31799999999998</v>
      </c>
      <c r="B15" s="2">
        <v>325.62799999999999</v>
      </c>
      <c r="E15" s="2">
        <v>13</v>
      </c>
      <c r="F15" s="2">
        <f t="shared" si="2"/>
        <v>0.68421052631578949</v>
      </c>
      <c r="G15" s="2">
        <f t="shared" si="3"/>
        <v>0.31578947368421051</v>
      </c>
      <c r="H15" s="2">
        <f t="shared" si="0"/>
        <v>0.3841922873137068</v>
      </c>
      <c r="I15" s="2">
        <f t="shared" si="4"/>
        <v>6.8402813629496295E-2</v>
      </c>
      <c r="J15" s="2"/>
      <c r="K15" s="2">
        <f t="shared" si="5"/>
        <v>-0.29448859826060936</v>
      </c>
      <c r="L15" s="2">
        <f t="shared" si="1"/>
        <v>-0.38636816695358761</v>
      </c>
      <c r="M15" s="2"/>
      <c r="N15" s="2"/>
    </row>
    <row r="16" spans="1:21">
      <c r="A16" s="2">
        <v>264.16000000000003</v>
      </c>
      <c r="B16" s="2">
        <v>298.95800000000003</v>
      </c>
      <c r="E16" s="2">
        <v>14</v>
      </c>
      <c r="F16" s="2">
        <f t="shared" si="2"/>
        <v>0.73684210526315785</v>
      </c>
      <c r="G16" s="2">
        <f t="shared" si="3"/>
        <v>0.26315789473684215</v>
      </c>
      <c r="H16" s="2">
        <f t="shared" si="0"/>
        <v>0.29355170793217494</v>
      </c>
      <c r="I16" s="2">
        <f t="shared" si="4"/>
        <v>3.0393813195332797E-2</v>
      </c>
      <c r="J16" s="2"/>
      <c r="K16" s="2">
        <f t="shared" si="5"/>
        <v>-0.54303832419367071</v>
      </c>
      <c r="L16" s="2">
        <f t="shared" si="1"/>
        <v>-0.60785310342379717</v>
      </c>
      <c r="M16" s="2"/>
      <c r="N16" s="2"/>
    </row>
    <row r="17" spans="1:16">
      <c r="A17" s="2">
        <v>457.70799999999997</v>
      </c>
      <c r="B17" s="2">
        <v>294.13200000000001</v>
      </c>
      <c r="E17" s="2">
        <v>15</v>
      </c>
      <c r="F17" s="2">
        <f t="shared" si="2"/>
        <v>0.78947368421052633</v>
      </c>
      <c r="G17" s="2">
        <f t="shared" si="3"/>
        <v>0.21052631578947367</v>
      </c>
      <c r="H17" s="2">
        <f t="shared" si="0"/>
        <v>0.27772807456219462</v>
      </c>
      <c r="I17" s="2">
        <f t="shared" si="4"/>
        <v>6.7201758772720943E-2</v>
      </c>
      <c r="J17" s="2"/>
      <c r="K17" s="2">
        <f t="shared" si="5"/>
        <v>-0.58960403019226248</v>
      </c>
      <c r="L17" s="2">
        <f t="shared" si="1"/>
        <v>-0.64793133002316872</v>
      </c>
      <c r="M17" s="2"/>
      <c r="N17" s="2"/>
    </row>
    <row r="18" spans="1:16">
      <c r="A18" s="2">
        <v>412.75</v>
      </c>
      <c r="B18" s="2">
        <v>264.16000000000003</v>
      </c>
      <c r="E18" s="2">
        <v>16</v>
      </c>
      <c r="F18" s="2">
        <f t="shared" si="2"/>
        <v>0.84210526315789469</v>
      </c>
      <c r="G18" s="2">
        <f t="shared" si="3"/>
        <v>0.15789473684210531</v>
      </c>
      <c r="H18" s="2">
        <f t="shared" si="0"/>
        <v>0.18642801879736301</v>
      </c>
      <c r="I18" s="2">
        <f t="shared" si="4"/>
        <v>2.85332819552577E-2</v>
      </c>
      <c r="J18" s="2"/>
      <c r="K18" s="2">
        <f t="shared" si="5"/>
        <v>-0.89113632849271851</v>
      </c>
      <c r="L18" s="2">
        <f t="shared" si="1"/>
        <v>-0.89683821100873784</v>
      </c>
      <c r="M18" s="2"/>
      <c r="N18" s="2"/>
    </row>
    <row r="19" spans="1:16">
      <c r="A19" s="2">
        <v>298.95800000000003</v>
      </c>
      <c r="B19" s="2">
        <v>195.58</v>
      </c>
      <c r="E19" s="2">
        <v>17</v>
      </c>
      <c r="F19" s="2">
        <f t="shared" si="2"/>
        <v>0.89473684210526316</v>
      </c>
      <c r="G19" s="2">
        <f t="shared" si="3"/>
        <v>0.10526315789473684</v>
      </c>
      <c r="H19" s="2">
        <f t="shared" si="0"/>
        <v>4.6186533636599789E-2</v>
      </c>
      <c r="I19" s="2">
        <f t="shared" si="4"/>
        <v>5.9076624258137048E-2</v>
      </c>
      <c r="J19" s="2"/>
      <c r="K19" s="2">
        <f t="shared" si="5"/>
        <v>-1.6830104561957926</v>
      </c>
      <c r="L19" s="2">
        <f t="shared" si="1"/>
        <v>-1.4663709047892777</v>
      </c>
      <c r="M19" s="2"/>
      <c r="N19" s="2"/>
    </row>
    <row r="20" spans="1:16">
      <c r="A20" s="2">
        <v>455.16800000000001</v>
      </c>
      <c r="B20" s="2">
        <v>84.073999999999998</v>
      </c>
      <c r="E20" s="2">
        <v>18</v>
      </c>
      <c r="F20" s="2">
        <f t="shared" si="2"/>
        <v>0.94736842105263153</v>
      </c>
      <c r="G20" s="2">
        <f t="shared" si="3"/>
        <v>5.2631578947368474E-2</v>
      </c>
      <c r="H20" s="2">
        <f t="shared" si="0"/>
        <v>1.7550394163456839E-4</v>
      </c>
      <c r="I20" s="2">
        <f t="shared" si="4"/>
        <v>5.2456075005733904E-2</v>
      </c>
      <c r="J20" s="2"/>
      <c r="K20" s="2">
        <f t="shared" si="5"/>
        <v>-3.5744179330674806</v>
      </c>
      <c r="L20" s="2">
        <f t="shared" si="1"/>
        <v>-2.392388877269489</v>
      </c>
      <c r="M20" s="2"/>
      <c r="N20" s="2"/>
    </row>
    <row r="21" spans="1:16">
      <c r="B21" s="2"/>
      <c r="E21" s="2"/>
      <c r="F21" s="2"/>
      <c r="G21" s="2"/>
      <c r="H21" s="2"/>
      <c r="I21" s="2"/>
      <c r="J21" s="2"/>
      <c r="K21" s="2"/>
      <c r="M21" s="2"/>
      <c r="N21" s="2"/>
    </row>
    <row r="22" spans="1:16">
      <c r="B22" s="2" t="s">
        <v>13</v>
      </c>
      <c r="E22" s="2"/>
      <c r="F22" s="2"/>
      <c r="G22" s="2"/>
      <c r="H22" s="2"/>
      <c r="I22" s="2"/>
      <c r="J22" s="2"/>
      <c r="K22" s="2"/>
      <c r="M22" s="2"/>
      <c r="N22" s="2"/>
    </row>
    <row r="23" spans="1:16">
      <c r="A23" s="2" t="s">
        <v>29</v>
      </c>
      <c r="B23" s="2"/>
      <c r="E23" s="2"/>
      <c r="F23" s="2"/>
      <c r="G23" s="2"/>
      <c r="H23" s="2"/>
      <c r="I23" s="2"/>
      <c r="J23" s="2" t="s">
        <v>25</v>
      </c>
      <c r="K23" s="2"/>
      <c r="M23" s="2"/>
      <c r="N23" s="2"/>
    </row>
    <row r="24" spans="1:16" ht="18.75">
      <c r="A24" s="4" t="s">
        <v>8</v>
      </c>
      <c r="B24" s="5">
        <f>AVERAGE(B3:B20)</f>
        <v>372.15233333333322</v>
      </c>
      <c r="G24" s="4" t="s">
        <v>20</v>
      </c>
      <c r="H24" s="4">
        <f>B25^2/B24</f>
        <v>38.96161010926965</v>
      </c>
      <c r="I24" s="2" t="s">
        <v>17</v>
      </c>
      <c r="K24" s="7" t="s">
        <v>14</v>
      </c>
      <c r="L24" s="7">
        <f>MAX(I3:I20)</f>
        <v>0.11177293118616471</v>
      </c>
      <c r="M24" s="9" t="s">
        <v>23</v>
      </c>
      <c r="N24" s="2">
        <v>0.25</v>
      </c>
      <c r="O24" s="2" t="s">
        <v>24</v>
      </c>
      <c r="P24" s="2"/>
    </row>
    <row r="25" spans="1:16">
      <c r="A25" s="4" t="s">
        <v>9</v>
      </c>
      <c r="B25" s="5">
        <f>STDEV(B3:B20)</f>
        <v>120.41450956005379</v>
      </c>
      <c r="G25" s="4" t="s">
        <v>18</v>
      </c>
      <c r="H25" s="4">
        <f>B24^2/B25^2</f>
        <v>9.5517698649931226</v>
      </c>
      <c r="I25" s="2" t="s">
        <v>16</v>
      </c>
      <c r="J25" s="2"/>
      <c r="K25" s="2"/>
      <c r="M25" s="2"/>
      <c r="N25" s="2"/>
      <c r="O25" s="2"/>
    </row>
    <row r="26" spans="1:16">
      <c r="G26" s="4"/>
      <c r="H26" s="2"/>
      <c r="I26" s="2"/>
    </row>
    <row r="27" spans="1:16">
      <c r="F27" s="2"/>
      <c r="G27" s="2"/>
      <c r="H27" s="2"/>
      <c r="I27" s="2"/>
      <c r="J27" s="2"/>
      <c r="K27" s="2"/>
      <c r="M27" s="2"/>
      <c r="N27" s="2"/>
    </row>
    <row r="28" spans="1:16">
      <c r="F28" s="2"/>
      <c r="G28" s="2"/>
      <c r="H28" s="2"/>
      <c r="I28" s="2"/>
      <c r="J28" s="2"/>
      <c r="K28" s="2"/>
      <c r="M28" s="2"/>
      <c r="N28" s="2"/>
    </row>
    <row r="29" spans="1:16">
      <c r="F29" s="2"/>
      <c r="G29" s="2"/>
      <c r="H29" s="2"/>
      <c r="I29" s="2"/>
      <c r="J29" s="2"/>
      <c r="K29" s="2"/>
      <c r="M29" s="2"/>
      <c r="N29" s="2"/>
    </row>
    <row r="30" spans="1:16">
      <c r="E30" s="2"/>
      <c r="F30" s="2"/>
      <c r="G30" s="2"/>
      <c r="H30" s="2"/>
      <c r="I30" s="2"/>
      <c r="J30" s="2"/>
      <c r="K30" s="2"/>
      <c r="M30" s="2"/>
      <c r="N30" s="2"/>
    </row>
    <row r="31" spans="1:16">
      <c r="E31" s="2"/>
      <c r="F31" s="2"/>
      <c r="G31" s="2"/>
      <c r="H31" s="2"/>
      <c r="I31" s="2"/>
      <c r="J31" s="2"/>
      <c r="K31" s="2"/>
      <c r="M31" s="2"/>
      <c r="N31" s="2"/>
    </row>
    <row r="32" spans="1:16">
      <c r="B32" s="2"/>
      <c r="F32" s="2"/>
      <c r="G32" s="2"/>
      <c r="H32" s="2"/>
      <c r="I32" s="2"/>
      <c r="J32" s="2"/>
      <c r="K32" s="2"/>
      <c r="M32" s="2"/>
      <c r="N32" s="2"/>
    </row>
    <row r="33" spans="2:14">
      <c r="B33" s="2"/>
      <c r="E33" s="4"/>
      <c r="F33" s="5"/>
      <c r="G33" s="2"/>
      <c r="H33" s="2"/>
      <c r="I33" s="2"/>
      <c r="J33" s="2"/>
      <c r="K33" s="2"/>
      <c r="M33" s="2"/>
      <c r="N33" s="2"/>
    </row>
    <row r="34" spans="2:14">
      <c r="B34" s="2"/>
      <c r="E34" s="4"/>
      <c r="F34" s="5"/>
      <c r="G34" s="2"/>
      <c r="H34" s="2"/>
      <c r="I34" s="2"/>
      <c r="J34" s="2"/>
      <c r="K34" s="2"/>
      <c r="M34" s="2"/>
      <c r="N34" s="2"/>
    </row>
    <row r="35" spans="2:14">
      <c r="B35" s="2"/>
      <c r="E35" s="2"/>
      <c r="F35" s="2"/>
      <c r="G35" s="2"/>
      <c r="H35" s="2"/>
      <c r="I35" s="2"/>
      <c r="J35" s="2"/>
      <c r="K35" s="2"/>
      <c r="M35" s="2"/>
      <c r="N35" s="2"/>
    </row>
    <row r="36" spans="2:14">
      <c r="B36" s="2"/>
      <c r="E36" s="2"/>
      <c r="F36" s="2"/>
      <c r="G36" s="2"/>
      <c r="H36" s="2"/>
      <c r="I36" s="2"/>
      <c r="J36" s="2"/>
      <c r="K36" s="2"/>
      <c r="M36" s="2"/>
      <c r="N36" s="2"/>
    </row>
    <row r="37" spans="2:14">
      <c r="B37" s="2"/>
      <c r="E37" s="2"/>
      <c r="F37" s="2"/>
      <c r="G37" s="2"/>
      <c r="H37" s="2"/>
      <c r="I37" s="2"/>
      <c r="J37" s="2"/>
      <c r="K37" s="2"/>
      <c r="M37" s="2"/>
      <c r="N37" s="2"/>
    </row>
    <row r="38" spans="2:14">
      <c r="B38" s="2"/>
      <c r="E38" s="2"/>
      <c r="F38" s="2"/>
      <c r="G38" s="2"/>
      <c r="H38" s="2"/>
      <c r="I38" s="2"/>
      <c r="J38" s="2"/>
      <c r="K38" s="2"/>
      <c r="M38" s="2"/>
      <c r="N38" s="2"/>
    </row>
    <row r="39" spans="2:14">
      <c r="B39" s="2"/>
      <c r="E39" s="2"/>
      <c r="F39" s="2"/>
      <c r="G39" s="2"/>
      <c r="H39" s="2"/>
      <c r="I39" s="2"/>
      <c r="J39" s="2"/>
      <c r="K39" s="2"/>
      <c r="M39" s="2"/>
      <c r="N39" s="2"/>
    </row>
    <row r="40" spans="2:14">
      <c r="B40" s="2"/>
      <c r="E40" s="2"/>
      <c r="F40" s="2"/>
      <c r="G40" s="2"/>
      <c r="H40" s="2"/>
      <c r="I40" s="2"/>
      <c r="J40" s="2"/>
      <c r="K40" s="2"/>
      <c r="M40" s="2"/>
      <c r="N40" s="2"/>
    </row>
    <row r="41" spans="2:14">
      <c r="B41" s="2"/>
      <c r="E41" s="2"/>
      <c r="F41" s="2"/>
      <c r="G41" s="2"/>
      <c r="H41" s="2"/>
      <c r="I41" s="2"/>
      <c r="J41" s="2"/>
      <c r="K41" s="2"/>
      <c r="M41" s="2"/>
      <c r="N41" s="2"/>
    </row>
    <row r="42" spans="2:14">
      <c r="B42" s="2"/>
      <c r="E42" s="2"/>
      <c r="F42" s="2"/>
      <c r="G42" s="2"/>
      <c r="H42" s="2"/>
      <c r="I42" s="2"/>
      <c r="J42" s="2"/>
      <c r="K42" s="2"/>
      <c r="M42" s="2"/>
      <c r="N42" s="2"/>
    </row>
    <row r="43" spans="2:14">
      <c r="B43" s="2"/>
      <c r="E43" s="2"/>
      <c r="F43" s="2"/>
      <c r="G43" s="2"/>
      <c r="H43" s="2"/>
      <c r="I43" s="2"/>
      <c r="J43" s="2"/>
      <c r="K43" s="2"/>
      <c r="M43" s="2"/>
      <c r="N43" s="2"/>
    </row>
    <row r="44" spans="2:14">
      <c r="B44" s="2"/>
      <c r="E44" s="2"/>
      <c r="F44" s="2"/>
      <c r="G44" s="2"/>
      <c r="H44" s="2"/>
      <c r="I44" s="2"/>
      <c r="J44" s="2"/>
      <c r="K44" s="2"/>
      <c r="M44" s="2"/>
      <c r="N44" s="2"/>
    </row>
    <row r="45" spans="2:14">
      <c r="B45" s="2"/>
      <c r="E45" s="2"/>
      <c r="F45" s="2"/>
      <c r="G45" s="2"/>
      <c r="H45" s="2"/>
      <c r="I45" s="2"/>
      <c r="J45" s="2"/>
      <c r="K45" s="2"/>
      <c r="M45" s="2"/>
      <c r="N45" s="2"/>
    </row>
    <row r="46" spans="2:14">
      <c r="B46" s="2"/>
      <c r="E46" s="2"/>
      <c r="F46" s="2"/>
      <c r="G46" s="2"/>
      <c r="H46" s="2"/>
      <c r="I46" s="2"/>
      <c r="J46" s="2"/>
      <c r="K46" s="2"/>
      <c r="M46" s="2"/>
      <c r="N46" s="2"/>
    </row>
    <row r="47" spans="2:14">
      <c r="B47" s="2"/>
      <c r="E47" s="2"/>
      <c r="F47" s="2"/>
      <c r="G47" s="2"/>
      <c r="H47" s="2"/>
      <c r="I47" s="2"/>
      <c r="J47" s="2"/>
      <c r="K47" s="2"/>
      <c r="M47" s="2"/>
      <c r="N47" s="2"/>
    </row>
    <row r="48" spans="2:14">
      <c r="B48" s="2"/>
      <c r="E48" s="2"/>
      <c r="F48" s="2"/>
      <c r="G48" s="2"/>
      <c r="H48" s="2"/>
      <c r="I48" s="2"/>
      <c r="J48" s="2"/>
      <c r="K48" s="2"/>
      <c r="M48" s="2"/>
      <c r="N48" s="2"/>
    </row>
    <row r="49" spans="2:14">
      <c r="B49" s="2"/>
      <c r="E49" s="2"/>
      <c r="F49" s="2"/>
      <c r="G49" s="2"/>
      <c r="H49" s="2"/>
      <c r="I49" s="2"/>
      <c r="J49" s="2"/>
      <c r="K49" s="2"/>
      <c r="M49" s="2"/>
      <c r="N49" s="2"/>
    </row>
    <row r="50" spans="2:14" ht="50.25" customHeight="1">
      <c r="B50" s="2"/>
      <c r="E50" s="2"/>
      <c r="F50" s="2"/>
      <c r="G50" s="2"/>
      <c r="H50" s="2"/>
      <c r="I50" s="2"/>
      <c r="J50" s="2"/>
      <c r="K50" s="2"/>
      <c r="M50" s="2"/>
      <c r="N50" s="2"/>
    </row>
    <row r="51" spans="2:14">
      <c r="B51" s="2"/>
      <c r="E51" s="2"/>
      <c r="F51" s="2"/>
      <c r="G51" s="2"/>
      <c r="H51" s="2"/>
      <c r="I51" s="2"/>
      <c r="J51" s="2"/>
      <c r="K51" s="2"/>
      <c r="M51" s="2"/>
      <c r="N51" s="2"/>
    </row>
    <row r="52" spans="2:14">
      <c r="B52" s="2"/>
      <c r="E52" s="2"/>
      <c r="F52" s="2"/>
      <c r="G52" s="2"/>
      <c r="H52" s="2"/>
      <c r="I52" s="2"/>
      <c r="J52" s="2"/>
      <c r="K52" s="2"/>
      <c r="M52" s="2"/>
      <c r="N52" s="2"/>
    </row>
    <row r="53" spans="2:14">
      <c r="E53" s="2"/>
      <c r="F53" s="2"/>
      <c r="G53" s="2"/>
      <c r="H53" s="2"/>
      <c r="I53" s="2"/>
      <c r="J53" s="2"/>
      <c r="K53" s="2"/>
      <c r="M53" s="2"/>
      <c r="N53" s="2"/>
    </row>
    <row r="54" spans="2:14">
      <c r="E54" s="2"/>
      <c r="F54" s="2"/>
      <c r="G54" s="2"/>
      <c r="H54" s="2"/>
      <c r="I54" s="2"/>
      <c r="J54" s="2"/>
      <c r="K54" s="2"/>
      <c r="M54" s="2"/>
      <c r="N54" s="2"/>
    </row>
    <row r="55" spans="2:14">
      <c r="E55" s="2"/>
      <c r="F55" s="2"/>
      <c r="G55" s="2"/>
      <c r="H55" s="2"/>
      <c r="I55" s="2"/>
      <c r="J55" s="2"/>
      <c r="K55" s="2"/>
      <c r="M55" s="2"/>
      <c r="N55" s="2"/>
    </row>
    <row r="56" spans="2:14">
      <c r="E56" s="2"/>
      <c r="F56" s="2"/>
      <c r="G56" s="2"/>
      <c r="H56" s="2"/>
      <c r="I56" s="2"/>
      <c r="J56" s="2"/>
      <c r="K56" s="2"/>
      <c r="M56" s="2"/>
      <c r="N56" s="2"/>
    </row>
    <row r="57" spans="2:14">
      <c r="E57" s="2"/>
      <c r="F57" s="2"/>
      <c r="G57" s="2"/>
      <c r="H57" s="2"/>
      <c r="I57" s="2"/>
      <c r="J57" s="2"/>
      <c r="K57" s="2"/>
      <c r="M57" s="2"/>
      <c r="N57" s="2"/>
    </row>
    <row r="58" spans="2:14">
      <c r="E58" s="2"/>
      <c r="F58" s="2"/>
      <c r="G58" s="2"/>
      <c r="H58" s="2"/>
      <c r="I58" s="2"/>
      <c r="J58" s="2"/>
      <c r="K58" s="2"/>
      <c r="M58" s="2"/>
      <c r="N58" s="2"/>
    </row>
    <row r="59" spans="2:14">
      <c r="E59" s="2"/>
      <c r="F59" s="2"/>
      <c r="G59" s="2"/>
      <c r="H59" s="2"/>
      <c r="I59" s="2"/>
      <c r="J59" s="2"/>
      <c r="K59" s="2"/>
      <c r="M59" s="2"/>
      <c r="N59" s="2"/>
    </row>
    <row r="60" spans="2:14">
      <c r="E60" s="2"/>
      <c r="F60" s="2"/>
      <c r="G60" s="2"/>
      <c r="H60" s="2"/>
      <c r="I60" s="2"/>
      <c r="J60" s="2"/>
      <c r="K60" s="2"/>
      <c r="M60" s="2"/>
      <c r="N60" s="2"/>
    </row>
    <row r="61" spans="2:14">
      <c r="E61" s="2"/>
      <c r="F61" s="2"/>
      <c r="G61" s="2"/>
      <c r="H61" s="2"/>
      <c r="I61" s="2"/>
      <c r="J61" s="2"/>
      <c r="K61" s="2"/>
      <c r="M61" s="2"/>
      <c r="N61" s="2"/>
    </row>
    <row r="62" spans="2:14">
      <c r="E62" s="2"/>
      <c r="F62" s="2"/>
      <c r="G62" s="2"/>
      <c r="H62" s="2"/>
      <c r="I62" s="2"/>
      <c r="J62" s="2"/>
      <c r="K62" s="2"/>
      <c r="M62" s="2"/>
      <c r="N62" s="2"/>
    </row>
    <row r="63" spans="2:14">
      <c r="E63" s="2"/>
      <c r="F63" s="2"/>
      <c r="G63" s="2"/>
      <c r="H63" s="2"/>
      <c r="I63" s="2"/>
      <c r="J63" s="2"/>
      <c r="K63" s="2"/>
      <c r="M63" s="2"/>
      <c r="N63" s="2"/>
    </row>
    <row r="64" spans="2:14">
      <c r="E64" s="2"/>
      <c r="F64" s="2"/>
      <c r="G64" s="2"/>
      <c r="H64" s="2"/>
      <c r="I64" s="2"/>
      <c r="J64" s="2"/>
      <c r="K64" s="2"/>
      <c r="M64" s="2"/>
      <c r="N64" s="2"/>
    </row>
    <row r="65" spans="5:14">
      <c r="E65" s="2"/>
      <c r="F65" s="2"/>
      <c r="G65" s="2"/>
      <c r="H65" s="2"/>
      <c r="I65" s="2"/>
      <c r="J65" s="2"/>
      <c r="K65" s="2"/>
      <c r="M65" s="2"/>
      <c r="N65" s="2"/>
    </row>
    <row r="66" spans="5:14">
      <c r="E66" s="2"/>
      <c r="F66" s="2"/>
      <c r="G66" s="2"/>
      <c r="H66" s="2"/>
      <c r="I66" s="2"/>
      <c r="J66" s="2"/>
      <c r="K66" s="2"/>
      <c r="M66" s="2"/>
      <c r="N66" s="2"/>
    </row>
    <row r="67" spans="5:14">
      <c r="E67" s="2"/>
      <c r="F67" s="2"/>
      <c r="G67" s="2"/>
      <c r="H67" s="2"/>
      <c r="I67" s="2"/>
      <c r="J67" s="2"/>
      <c r="K67" s="2"/>
      <c r="M67" s="2"/>
      <c r="N67" s="2"/>
    </row>
    <row r="68" spans="5:14">
      <c r="E68" s="2"/>
      <c r="F68" s="2"/>
      <c r="G68" s="2"/>
      <c r="H68" s="2"/>
      <c r="I68" s="2"/>
      <c r="J68" s="2"/>
      <c r="K68" s="2"/>
      <c r="M68" s="2"/>
      <c r="N68" s="2"/>
    </row>
    <row r="69" spans="5:14">
      <c r="E69" s="2"/>
      <c r="F69" s="2"/>
      <c r="G69" s="2"/>
      <c r="H69" s="2"/>
      <c r="I69" s="2"/>
      <c r="J69" s="2"/>
      <c r="K69" s="2"/>
      <c r="M69" s="2"/>
      <c r="N69" s="2"/>
    </row>
    <row r="70" spans="5:14">
      <c r="E70" s="2"/>
      <c r="F70" s="2"/>
      <c r="G70" s="2"/>
      <c r="H70" s="2"/>
      <c r="I70" s="2"/>
      <c r="J70" s="2"/>
      <c r="K70" s="2"/>
      <c r="M70" s="2"/>
      <c r="N70" s="2"/>
    </row>
    <row r="71" spans="5:14">
      <c r="E71" s="2"/>
      <c r="F71" s="2"/>
      <c r="G71" s="2"/>
      <c r="H71" s="2"/>
      <c r="I71" s="2"/>
      <c r="J71" s="2"/>
      <c r="K71" s="2"/>
      <c r="M71" s="2"/>
      <c r="N71" s="2"/>
    </row>
    <row r="72" spans="5:14">
      <c r="E72" s="2"/>
      <c r="F72" s="2"/>
      <c r="G72" s="2"/>
      <c r="H72" s="2"/>
      <c r="I72" s="2"/>
      <c r="J72" s="2"/>
      <c r="K72" s="2"/>
      <c r="M72" s="2"/>
      <c r="N72" s="2"/>
    </row>
    <row r="73" spans="5:14">
      <c r="E73" s="2"/>
      <c r="F73" s="2"/>
      <c r="G73" s="2"/>
      <c r="H73" s="2"/>
      <c r="I73" s="2"/>
      <c r="J73" s="2"/>
      <c r="K73" s="2"/>
      <c r="M73" s="2"/>
      <c r="N73" s="2"/>
    </row>
    <row r="74" spans="5:14">
      <c r="E74" s="2"/>
      <c r="F74" s="2"/>
      <c r="G74" s="2"/>
      <c r="H74" s="2"/>
      <c r="I74" s="2"/>
      <c r="J74" s="2"/>
      <c r="K74" s="2"/>
      <c r="M74" s="2"/>
      <c r="N74" s="2"/>
    </row>
    <row r="75" spans="5:14">
      <c r="E75" s="2"/>
      <c r="F75" s="2"/>
      <c r="G75" s="2"/>
      <c r="H75" s="2"/>
      <c r="I75" s="2"/>
      <c r="J75" s="2"/>
      <c r="K75" s="2"/>
      <c r="M75" s="2"/>
      <c r="N75" s="2"/>
    </row>
    <row r="76" spans="5:14">
      <c r="E76" s="2"/>
      <c r="F76" s="2"/>
      <c r="G76" s="2"/>
      <c r="H76" s="2"/>
      <c r="I76" s="2"/>
      <c r="J76" s="2"/>
      <c r="K76" s="2"/>
      <c r="M76" s="2"/>
      <c r="N76" s="2"/>
    </row>
    <row r="77" spans="5:14">
      <c r="E77" s="2"/>
      <c r="F77" s="2"/>
      <c r="G77" s="2"/>
      <c r="H77" s="2"/>
      <c r="I77" s="2"/>
      <c r="J77" s="2"/>
      <c r="K77" s="2"/>
      <c r="M77" s="2"/>
      <c r="N77" s="2"/>
    </row>
    <row r="78" spans="5:14">
      <c r="E78" s="2"/>
      <c r="F78" s="2"/>
      <c r="G78" s="2"/>
      <c r="H78" s="2"/>
      <c r="I78" s="2"/>
      <c r="J78" s="2"/>
      <c r="K78" s="2"/>
      <c r="M78" s="2"/>
      <c r="N78" s="2"/>
    </row>
    <row r="79" spans="5:14">
      <c r="E79" s="2"/>
      <c r="F79" s="2"/>
      <c r="G79" s="2"/>
      <c r="H79" s="2"/>
      <c r="I79" s="2"/>
      <c r="J79" s="2"/>
      <c r="K79" s="2"/>
      <c r="M79" s="2"/>
      <c r="N79" s="2"/>
    </row>
    <row r="80" spans="5:14">
      <c r="E80" s="2"/>
      <c r="F80" s="2"/>
      <c r="G80" s="2"/>
      <c r="H80" s="2"/>
      <c r="I80" s="2"/>
      <c r="J80" s="2"/>
      <c r="K80" s="2"/>
      <c r="M80" s="2"/>
      <c r="N80" s="2"/>
    </row>
    <row r="81" spans="5:14">
      <c r="E81" s="2"/>
      <c r="F81" s="2"/>
      <c r="G81" s="2"/>
      <c r="H81" s="2"/>
      <c r="I81" s="2"/>
      <c r="J81" s="2"/>
      <c r="K81" s="2"/>
      <c r="M81" s="2"/>
      <c r="N81" s="2"/>
    </row>
    <row r="82" spans="5:14">
      <c r="E82" s="2"/>
      <c r="F82" s="2"/>
      <c r="G82" s="2"/>
      <c r="H82" s="2"/>
      <c r="I82" s="2"/>
      <c r="J82" s="2"/>
      <c r="K82" s="2"/>
      <c r="M82" s="2"/>
      <c r="N82" s="2"/>
    </row>
    <row r="83" spans="5:14">
      <c r="E83" s="2"/>
      <c r="F83" s="2"/>
      <c r="G83" s="2"/>
      <c r="H83" s="2"/>
      <c r="I83" s="2"/>
      <c r="J83" s="2"/>
      <c r="K83" s="2"/>
      <c r="M83" s="2"/>
      <c r="N83" s="2"/>
    </row>
    <row r="84" spans="5:14">
      <c r="E84" s="2"/>
      <c r="F84" s="2"/>
      <c r="G84" s="2"/>
      <c r="H84" s="2"/>
      <c r="I84" s="2"/>
      <c r="J84" s="2"/>
      <c r="K84" s="2"/>
      <c r="M84" s="2"/>
      <c r="N84" s="2"/>
    </row>
    <row r="85" spans="5:14">
      <c r="E85" s="2"/>
      <c r="F85" s="2"/>
      <c r="G85" s="2"/>
      <c r="H85" s="2"/>
      <c r="I85" s="2"/>
      <c r="J85" s="2"/>
      <c r="K85" s="2"/>
      <c r="M85" s="2"/>
      <c r="N85" s="2"/>
    </row>
    <row r="86" spans="5:14">
      <c r="E86" s="2"/>
      <c r="F86" s="2"/>
      <c r="G86" s="2"/>
      <c r="H86" s="2"/>
      <c r="I86" s="2"/>
      <c r="J86" s="2"/>
      <c r="K86" s="2"/>
      <c r="M86" s="2"/>
      <c r="N86" s="2"/>
    </row>
  </sheetData>
  <sortState ref="A3:C20">
    <sortCondition descending="1" ref="B3"/>
  </sortState>
  <pageMargins left="0.7" right="0.7" top="0.75" bottom="0.75" header="0.3" footer="0.3"/>
  <pageSetup paperSize="9" orientation="portrait" horizontalDpi="1200" verticalDpi="1200" r:id="rId1"/>
  <drawing r:id="rId2"/>
  <legacyDrawing r:id="rId3"/>
  <oleObjects>
    <oleObject progId="Equation.DSMT4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T88"/>
  <sheetViews>
    <sheetView tabSelected="1" workbookViewId="0">
      <selection activeCell="F30" sqref="F30"/>
    </sheetView>
  </sheetViews>
  <sheetFormatPr defaultRowHeight="15"/>
  <cols>
    <col min="1" max="1" width="22.28515625" style="2" customWidth="1"/>
    <col min="2" max="2" width="9.140625" style="2"/>
    <col min="3" max="3" width="11" style="3" bestFit="1" customWidth="1"/>
    <col min="4" max="4" width="13.7109375" style="2" customWidth="1"/>
    <col min="5" max="7" width="9.140625" style="2"/>
    <col min="8" max="8" width="21" style="2" customWidth="1"/>
    <col min="9" max="9" width="28" style="2" customWidth="1"/>
    <col min="10" max="11" width="9.140625" style="2"/>
    <col min="12" max="12" width="10.7109375" style="2" customWidth="1"/>
    <col min="13" max="17" width="9.140625" style="2"/>
    <col min="18" max="18" width="10.28515625" style="2" bestFit="1" customWidth="1"/>
    <col min="19" max="19" width="9.140625" style="2"/>
    <col min="20" max="20" width="9.140625" style="6"/>
    <col min="21" max="16384" width="9.140625" style="2"/>
  </cols>
  <sheetData>
    <row r="1" spans="2:13">
      <c r="B1" s="2" t="s">
        <v>12</v>
      </c>
      <c r="H1" s="2" t="s">
        <v>6</v>
      </c>
    </row>
    <row r="2" spans="2:13">
      <c r="B2" s="2" t="s">
        <v>0</v>
      </c>
      <c r="C2" s="3" t="s">
        <v>1</v>
      </c>
      <c r="F2" s="2" t="s">
        <v>15</v>
      </c>
      <c r="G2" s="2" t="s">
        <v>2</v>
      </c>
      <c r="H2" s="2" t="s">
        <v>3</v>
      </c>
      <c r="I2" s="8" t="s">
        <v>21</v>
      </c>
      <c r="J2" s="2" t="s">
        <v>5</v>
      </c>
      <c r="L2" s="2" t="s">
        <v>22</v>
      </c>
      <c r="M2" s="2" t="s">
        <v>11</v>
      </c>
    </row>
    <row r="3" spans="2:13">
      <c r="B3" s="3">
        <v>336.80399999999997</v>
      </c>
      <c r="C3" s="3">
        <v>581.91399999999999</v>
      </c>
      <c r="F3" s="2">
        <v>1</v>
      </c>
      <c r="G3" s="2">
        <f>F3/19</f>
        <v>5.2631578947368418E-2</v>
      </c>
      <c r="H3" s="2">
        <f>1-G3</f>
        <v>0.94736842105263164</v>
      </c>
      <c r="I3" s="2">
        <f>GAMMADIST(C3,D$29,D$30,TRUE)</f>
        <v>0.92034217579991584</v>
      </c>
      <c r="J3" s="2">
        <f t="shared" ref="J3:J20" si="0">ABS(I3-H3)</f>
        <v>2.7026245252715797E-2</v>
      </c>
      <c r="L3" s="2">
        <f t="shared" ref="L3:L20" si="1">NORMSINV(I3)</f>
        <v>1.4073769298650678</v>
      </c>
      <c r="M3" s="2">
        <f t="shared" ref="M3:M20" si="2">(C3-$C$25)/$C$26</f>
        <v>1.7419966035077632</v>
      </c>
    </row>
    <row r="4" spans="2:13">
      <c r="B4" s="3">
        <v>84.073999999999998</v>
      </c>
      <c r="C4" s="3">
        <v>538.4799999999999</v>
      </c>
      <c r="F4" s="2">
        <v>2</v>
      </c>
      <c r="G4" s="2">
        <f t="shared" ref="G4:G20" si="3">F4/19</f>
        <v>0.10526315789473684</v>
      </c>
      <c r="H4" s="2">
        <f t="shared" ref="H4:H20" si="4">1-G4</f>
        <v>0.89473684210526316</v>
      </c>
      <c r="I4" s="2">
        <f t="shared" ref="I4:I20" si="5">GAMMADIST(C4,D$29,D$30,TRUE)</f>
        <v>0.87907521775726771</v>
      </c>
      <c r="J4" s="2">
        <f t="shared" si="0"/>
        <v>1.5661624347995451E-2</v>
      </c>
      <c r="L4" s="2">
        <f t="shared" si="1"/>
        <v>1.1703763108858651</v>
      </c>
      <c r="M4" s="2">
        <f t="shared" si="2"/>
        <v>1.3812925641134206</v>
      </c>
    </row>
    <row r="5" spans="2:13">
      <c r="B5" s="3">
        <v>385.31799999999998</v>
      </c>
      <c r="C5" s="3">
        <v>479.80599999999998</v>
      </c>
      <c r="F5" s="2">
        <v>3</v>
      </c>
      <c r="G5" s="2">
        <f t="shared" si="3"/>
        <v>0.15789473684210525</v>
      </c>
      <c r="H5" s="2">
        <f t="shared" si="4"/>
        <v>0.84210526315789469</v>
      </c>
      <c r="I5" s="2">
        <f t="shared" si="5"/>
        <v>0.79664198540729059</v>
      </c>
      <c r="J5" s="2">
        <f t="shared" si="0"/>
        <v>4.5463277750604103E-2</v>
      </c>
      <c r="L5" s="2">
        <f t="shared" si="1"/>
        <v>0.8296865476904296</v>
      </c>
      <c r="M5" s="2">
        <f t="shared" si="2"/>
        <v>0.8940257038789593</v>
      </c>
    </row>
    <row r="6" spans="2:13">
      <c r="B6" s="3">
        <v>393.7</v>
      </c>
      <c r="C6" s="3">
        <v>457.70799999999997</v>
      </c>
      <c r="F6" s="2">
        <v>4</v>
      </c>
      <c r="G6" s="2">
        <f t="shared" si="3"/>
        <v>0.21052631578947367</v>
      </c>
      <c r="H6" s="2">
        <f t="shared" si="4"/>
        <v>0.78947368421052633</v>
      </c>
      <c r="I6" s="2">
        <f t="shared" si="5"/>
        <v>0.75626694044588605</v>
      </c>
      <c r="J6" s="2">
        <f t="shared" si="0"/>
        <v>3.3206743764640279E-2</v>
      </c>
      <c r="L6" s="2">
        <f t="shared" si="1"/>
        <v>0.69434461335193931</v>
      </c>
      <c r="M6" s="2">
        <f t="shared" si="2"/>
        <v>0.71050961366078524</v>
      </c>
    </row>
    <row r="7" spans="2:13">
      <c r="B7" s="3">
        <v>361.18799999999999</v>
      </c>
      <c r="C7" s="3">
        <v>455.16800000000001</v>
      </c>
      <c r="F7" s="2">
        <v>5</v>
      </c>
      <c r="G7" s="2">
        <f t="shared" si="3"/>
        <v>0.26315789473684209</v>
      </c>
      <c r="H7" s="2">
        <f t="shared" si="4"/>
        <v>0.73684210526315796</v>
      </c>
      <c r="I7" s="2">
        <f t="shared" si="5"/>
        <v>0.75127773449778479</v>
      </c>
      <c r="J7" s="2">
        <f t="shared" si="0"/>
        <v>1.4435629234626823E-2</v>
      </c>
      <c r="L7" s="2">
        <f t="shared" si="1"/>
        <v>0.67851608137243136</v>
      </c>
      <c r="M7" s="2">
        <f t="shared" si="2"/>
        <v>0.68941581018743225</v>
      </c>
    </row>
    <row r="8" spans="2:13">
      <c r="B8" s="3">
        <v>538.4799999999999</v>
      </c>
      <c r="C8" s="3">
        <v>448.05599999999998</v>
      </c>
      <c r="F8" s="2">
        <v>6</v>
      </c>
      <c r="G8" s="2">
        <f t="shared" si="3"/>
        <v>0.31578947368421051</v>
      </c>
      <c r="H8" s="2">
        <f t="shared" si="4"/>
        <v>0.68421052631578949</v>
      </c>
      <c r="I8" s="2">
        <f t="shared" si="5"/>
        <v>0.73692229807787857</v>
      </c>
      <c r="J8" s="2">
        <f t="shared" si="0"/>
        <v>5.2711771762089077E-2</v>
      </c>
      <c r="L8" s="2">
        <f t="shared" si="1"/>
        <v>0.63388572261270371</v>
      </c>
      <c r="M8" s="2">
        <f t="shared" si="2"/>
        <v>0.63035316046204271</v>
      </c>
    </row>
    <row r="9" spans="2:13">
      <c r="B9" s="3">
        <v>195.58</v>
      </c>
      <c r="C9" s="3">
        <v>412.75</v>
      </c>
      <c r="F9" s="2">
        <v>7</v>
      </c>
      <c r="G9" s="2">
        <f t="shared" si="3"/>
        <v>0.36842105263157893</v>
      </c>
      <c r="H9" s="2">
        <f t="shared" si="4"/>
        <v>0.63157894736842102</v>
      </c>
      <c r="I9" s="2">
        <f t="shared" si="5"/>
        <v>0.65731227896555167</v>
      </c>
      <c r="J9" s="2">
        <f t="shared" si="0"/>
        <v>2.5733331597130649E-2</v>
      </c>
      <c r="L9" s="2">
        <f t="shared" si="1"/>
        <v>0.40513886188693338</v>
      </c>
      <c r="M9" s="2">
        <f t="shared" si="2"/>
        <v>0.33714929218243161</v>
      </c>
    </row>
    <row r="10" spans="2:13">
      <c r="B10" s="3">
        <v>448.05599999999998</v>
      </c>
      <c r="C10" s="3">
        <v>393.7</v>
      </c>
      <c r="F10" s="2">
        <v>8</v>
      </c>
      <c r="G10" s="2">
        <f t="shared" si="3"/>
        <v>0.42105263157894735</v>
      </c>
      <c r="H10" s="2">
        <f t="shared" si="4"/>
        <v>0.57894736842105265</v>
      </c>
      <c r="I10" s="2">
        <f t="shared" si="5"/>
        <v>0.60884415410683035</v>
      </c>
      <c r="J10" s="2">
        <f t="shared" si="0"/>
        <v>2.9896785685777694E-2</v>
      </c>
      <c r="L10" s="2">
        <f t="shared" si="1"/>
        <v>0.27630776577608862</v>
      </c>
      <c r="M10" s="2">
        <f t="shared" si="2"/>
        <v>0.17894576613228158</v>
      </c>
    </row>
    <row r="11" spans="2:13">
      <c r="B11" s="3">
        <v>581.91399999999999</v>
      </c>
      <c r="C11" s="3">
        <v>385.31799999999998</v>
      </c>
      <c r="F11" s="2">
        <v>9</v>
      </c>
      <c r="G11" s="2">
        <f t="shared" si="3"/>
        <v>0.47368421052631576</v>
      </c>
      <c r="H11" s="2">
        <f t="shared" si="4"/>
        <v>0.52631578947368429</v>
      </c>
      <c r="I11" s="2">
        <f t="shared" si="5"/>
        <v>0.58640644928393404</v>
      </c>
      <c r="J11" s="2">
        <f t="shared" si="0"/>
        <v>6.0090659810249747E-2</v>
      </c>
      <c r="L11" s="2">
        <f t="shared" si="1"/>
        <v>0.21831061874105423</v>
      </c>
      <c r="M11" s="2">
        <f t="shared" si="2"/>
        <v>0.10933621467021558</v>
      </c>
    </row>
    <row r="12" spans="2:13">
      <c r="B12" s="3">
        <v>479.80599999999998</v>
      </c>
      <c r="C12" s="3">
        <v>385.31799999999998</v>
      </c>
      <c r="F12" s="2">
        <v>10</v>
      </c>
      <c r="G12" s="2">
        <f t="shared" si="3"/>
        <v>0.52631578947368418</v>
      </c>
      <c r="H12" s="2">
        <f t="shared" si="4"/>
        <v>0.47368421052631582</v>
      </c>
      <c r="I12" s="2">
        <f t="shared" si="5"/>
        <v>0.58640644928393404</v>
      </c>
      <c r="J12" s="2">
        <f t="shared" si="0"/>
        <v>0.11272223875761822</v>
      </c>
      <c r="L12" s="2">
        <f t="shared" si="1"/>
        <v>0.21831061874105423</v>
      </c>
      <c r="M12" s="2">
        <f t="shared" si="2"/>
        <v>0.10933621467021558</v>
      </c>
    </row>
    <row r="13" spans="2:13">
      <c r="B13" s="3">
        <v>325.62799999999999</v>
      </c>
      <c r="C13" s="3">
        <v>361.18799999999999</v>
      </c>
      <c r="F13" s="2">
        <v>11</v>
      </c>
      <c r="G13" s="2">
        <f t="shared" si="3"/>
        <v>0.57894736842105265</v>
      </c>
      <c r="H13" s="2">
        <f t="shared" si="4"/>
        <v>0.42105263157894735</v>
      </c>
      <c r="I13" s="2">
        <f t="shared" si="5"/>
        <v>0.51854936293637943</v>
      </c>
      <c r="J13" s="2">
        <f t="shared" si="0"/>
        <v>9.7496731357432087E-2</v>
      </c>
      <c r="L13" s="2">
        <f t="shared" si="1"/>
        <v>4.651312380135747E-2</v>
      </c>
      <c r="M13" s="2">
        <f t="shared" si="2"/>
        <v>-9.1054918326641004E-2</v>
      </c>
    </row>
    <row r="14" spans="2:13">
      <c r="B14" s="3">
        <v>294.13200000000001</v>
      </c>
      <c r="C14" s="3">
        <v>336.80399999999997</v>
      </c>
      <c r="F14" s="2">
        <v>12</v>
      </c>
      <c r="G14" s="2">
        <f t="shared" si="3"/>
        <v>0.63157894736842102</v>
      </c>
      <c r="H14" s="2">
        <f t="shared" si="4"/>
        <v>0.36842105263157898</v>
      </c>
      <c r="I14" s="2">
        <f t="shared" si="5"/>
        <v>0.44627543805736197</v>
      </c>
      <c r="J14" s="2">
        <f t="shared" si="0"/>
        <v>7.785438542578299E-2</v>
      </c>
      <c r="L14" s="2">
        <f t="shared" si="1"/>
        <v>-0.13507715016268701</v>
      </c>
      <c r="M14" s="2">
        <f t="shared" si="2"/>
        <v>-0.29355543167083303</v>
      </c>
    </row>
    <row r="15" spans="2:13">
      <c r="B15" s="3">
        <v>385.31799999999998</v>
      </c>
      <c r="C15" s="3">
        <v>325.62799999999999</v>
      </c>
      <c r="F15" s="2">
        <v>13</v>
      </c>
      <c r="G15" s="2">
        <f t="shared" si="3"/>
        <v>0.68421052631578949</v>
      </c>
      <c r="H15" s="2">
        <f t="shared" si="4"/>
        <v>0.31578947368421051</v>
      </c>
      <c r="I15" s="2">
        <f t="shared" si="5"/>
        <v>0.41244231424229882</v>
      </c>
      <c r="J15" s="2">
        <f t="shared" si="0"/>
        <v>9.6652840558088315E-2</v>
      </c>
      <c r="L15" s="2">
        <f t="shared" si="1"/>
        <v>-0.22126689065935617</v>
      </c>
      <c r="M15" s="2">
        <f t="shared" si="2"/>
        <v>-0.38636816695358761</v>
      </c>
    </row>
    <row r="16" spans="2:13">
      <c r="B16" s="3">
        <v>264.16000000000003</v>
      </c>
      <c r="C16" s="3">
        <v>298.95800000000003</v>
      </c>
      <c r="F16" s="2">
        <v>14</v>
      </c>
      <c r="G16" s="2">
        <f t="shared" si="3"/>
        <v>0.73684210526315785</v>
      </c>
      <c r="H16" s="2">
        <f t="shared" si="4"/>
        <v>0.26315789473684215</v>
      </c>
      <c r="I16" s="2">
        <f t="shared" si="5"/>
        <v>0.33165556569097265</v>
      </c>
      <c r="J16" s="2">
        <f t="shared" si="0"/>
        <v>6.8497670954130507E-2</v>
      </c>
      <c r="L16" s="2">
        <f t="shared" si="1"/>
        <v>-0.43534623264298611</v>
      </c>
      <c r="M16" s="2">
        <f t="shared" si="2"/>
        <v>-0.60785310342379717</v>
      </c>
    </row>
    <row r="17" spans="1:13">
      <c r="B17" s="3">
        <v>457.70799999999997</v>
      </c>
      <c r="C17" s="3">
        <v>294.13200000000001</v>
      </c>
      <c r="F17" s="2">
        <v>15</v>
      </c>
      <c r="G17" s="2">
        <f t="shared" si="3"/>
        <v>0.78947368421052633</v>
      </c>
      <c r="H17" s="2">
        <f t="shared" si="4"/>
        <v>0.21052631578947367</v>
      </c>
      <c r="I17" s="2">
        <f t="shared" si="5"/>
        <v>0.31723162178043746</v>
      </c>
      <c r="J17" s="2">
        <f t="shared" si="0"/>
        <v>0.10670530599096378</v>
      </c>
      <c r="L17" s="2">
        <f t="shared" si="1"/>
        <v>-0.47545423775107876</v>
      </c>
      <c r="M17" s="2">
        <f t="shared" si="2"/>
        <v>-0.64793133002316872</v>
      </c>
    </row>
    <row r="18" spans="1:13">
      <c r="B18" s="3">
        <v>412.75</v>
      </c>
      <c r="C18" s="3">
        <v>264.16000000000003</v>
      </c>
      <c r="F18" s="2">
        <v>16</v>
      </c>
      <c r="G18" s="2">
        <f t="shared" si="3"/>
        <v>0.84210526315789469</v>
      </c>
      <c r="H18" s="2">
        <f t="shared" si="4"/>
        <v>0.15789473684210531</v>
      </c>
      <c r="I18" s="2">
        <f t="shared" si="5"/>
        <v>0.23111740705641753</v>
      </c>
      <c r="J18" s="2">
        <f t="shared" si="0"/>
        <v>7.3222670214312224E-2</v>
      </c>
      <c r="L18" s="2">
        <f t="shared" si="1"/>
        <v>-0.73517189351505619</v>
      </c>
      <c r="M18" s="2">
        <f t="shared" si="2"/>
        <v>-0.89683821100873784</v>
      </c>
    </row>
    <row r="19" spans="1:13">
      <c r="B19" s="3">
        <v>298.95800000000003</v>
      </c>
      <c r="C19" s="3">
        <v>195.58</v>
      </c>
      <c r="F19" s="2">
        <v>17</v>
      </c>
      <c r="G19" s="2">
        <f t="shared" si="3"/>
        <v>0.89473684210526316</v>
      </c>
      <c r="H19" s="2">
        <f t="shared" si="4"/>
        <v>0.10526315789473684</v>
      </c>
      <c r="I19" s="2">
        <f t="shared" si="5"/>
        <v>7.8204062219317944E-2</v>
      </c>
      <c r="J19" s="2">
        <f t="shared" si="0"/>
        <v>2.7059095675418893E-2</v>
      </c>
      <c r="L19" s="2">
        <f t="shared" si="1"/>
        <v>-1.4172558971517764</v>
      </c>
      <c r="M19" s="2">
        <f t="shared" si="2"/>
        <v>-1.4663709047892777</v>
      </c>
    </row>
    <row r="20" spans="1:13">
      <c r="B20" s="3">
        <v>455.16800000000001</v>
      </c>
      <c r="C20" s="3">
        <v>84.073999999999998</v>
      </c>
      <c r="F20" s="2">
        <v>18</v>
      </c>
      <c r="G20" s="2">
        <f t="shared" si="3"/>
        <v>0.94736842105263153</v>
      </c>
      <c r="H20" s="2">
        <f t="shared" si="4"/>
        <v>5.2631578947368474E-2</v>
      </c>
      <c r="I20" s="2">
        <f t="shared" si="5"/>
        <v>1.1570528589714706E-3</v>
      </c>
      <c r="J20" s="2">
        <f t="shared" si="0"/>
        <v>5.1474526088397005E-2</v>
      </c>
      <c r="L20" s="2">
        <f t="shared" si="1"/>
        <v>-3.0466453428481115</v>
      </c>
      <c r="M20" s="2">
        <f t="shared" si="2"/>
        <v>-2.392388877269489</v>
      </c>
    </row>
    <row r="23" spans="1:13">
      <c r="C23" s="2" t="s">
        <v>13</v>
      </c>
    </row>
    <row r="24" spans="1:13">
      <c r="C24" s="2"/>
    </row>
    <row r="25" spans="1:13" ht="45">
      <c r="A25" s="10" t="s">
        <v>27</v>
      </c>
      <c r="B25" s="11" t="s">
        <v>8</v>
      </c>
      <c r="C25" s="12">
        <f>AVERAGE(C3:C20)</f>
        <v>372.15233333333322</v>
      </c>
      <c r="E25" s="16" t="s">
        <v>28</v>
      </c>
      <c r="F25" s="11"/>
      <c r="G25" s="11"/>
      <c r="H25" s="17"/>
    </row>
    <row r="26" spans="1:13" ht="18.75">
      <c r="A26" s="13"/>
      <c r="B26" s="14" t="s">
        <v>9</v>
      </c>
      <c r="C26" s="15">
        <f>STDEV(C3:C20)</f>
        <v>120.41450956005379</v>
      </c>
      <c r="E26" s="18">
        <f>SQRT(D30*D30*D29)</f>
        <v>139.66880247293145</v>
      </c>
      <c r="F26" s="19" t="s">
        <v>30</v>
      </c>
      <c r="G26" s="19"/>
      <c r="H26" s="20"/>
      <c r="I26" s="7" t="s">
        <v>14</v>
      </c>
      <c r="J26" s="7">
        <f>MAX(J3:J10)</f>
        <v>5.2711771762089077E-2</v>
      </c>
      <c r="K26" s="9" t="s">
        <v>23</v>
      </c>
      <c r="L26" s="2">
        <v>0.25</v>
      </c>
      <c r="M26" s="2" t="s">
        <v>24</v>
      </c>
    </row>
    <row r="27" spans="1:13">
      <c r="E27" s="21">
        <f>D29*D30</f>
        <v>372.15233333333322</v>
      </c>
      <c r="F27" s="14" t="s">
        <v>26</v>
      </c>
      <c r="G27" s="22"/>
      <c r="H27" s="23"/>
    </row>
    <row r="29" spans="1:13">
      <c r="B29" s="2">
        <f>LN(C25)</f>
        <v>5.9193032686595224</v>
      </c>
      <c r="C29" s="5" t="s">
        <v>20</v>
      </c>
      <c r="D29" s="4">
        <f>(1/(4*B30))*(1+SQRT(1+(4*B30/3)))</f>
        <v>7.0997437419081306</v>
      </c>
    </row>
    <row r="30" spans="1:13">
      <c r="A30" s="4" t="s">
        <v>19</v>
      </c>
      <c r="B30" s="4">
        <f>B29-A51</f>
        <v>7.2078307533779196E-2</v>
      </c>
      <c r="C30" s="5" t="s">
        <v>18</v>
      </c>
      <c r="D30" s="4">
        <f>C25/D29</f>
        <v>52.417713492475066</v>
      </c>
    </row>
    <row r="31" spans="1:13">
      <c r="D31" s="2" t="s">
        <v>31</v>
      </c>
    </row>
    <row r="32" spans="1:13">
      <c r="A32" s="2">
        <f>LN(C3)</f>
        <v>6.366322670489895</v>
      </c>
    </row>
    <row r="33" spans="1:3">
      <c r="A33" s="2">
        <f t="shared" ref="A33:A49" si="6">LN(C4)</f>
        <v>6.2887503557024571</v>
      </c>
      <c r="C33" s="2"/>
    </row>
    <row r="34" spans="1:3">
      <c r="A34" s="2">
        <f t="shared" si="6"/>
        <v>6.173381855537909</v>
      </c>
      <c r="C34" s="2"/>
    </row>
    <row r="35" spans="1:3">
      <c r="A35" s="2">
        <f t="shared" si="6"/>
        <v>6.1262314262046829</v>
      </c>
      <c r="C35" s="2"/>
    </row>
    <row r="36" spans="1:3">
      <c r="A36" s="2">
        <f t="shared" si="6"/>
        <v>6.1206665815712755</v>
      </c>
      <c r="C36" s="2"/>
    </row>
    <row r="37" spans="1:3">
      <c r="A37" s="2">
        <f t="shared" si="6"/>
        <v>6.1049182246031357</v>
      </c>
      <c r="C37" s="2"/>
    </row>
    <row r="38" spans="1:3">
      <c r="A38" s="2">
        <f t="shared" si="6"/>
        <v>6.0228420828002376</v>
      </c>
      <c r="C38" s="2"/>
    </row>
    <row r="39" spans="1:3">
      <c r="A39" s="2">
        <f t="shared" si="6"/>
        <v>5.9755891979496916</v>
      </c>
      <c r="C39" s="2"/>
    </row>
    <row r="40" spans="1:3">
      <c r="A40" s="2">
        <f t="shared" si="6"/>
        <v>5.9540689673849316</v>
      </c>
      <c r="C40" s="2"/>
    </row>
    <row r="41" spans="1:3">
      <c r="A41" s="2">
        <f t="shared" si="6"/>
        <v>5.9540689673849316</v>
      </c>
      <c r="C41" s="2"/>
    </row>
    <row r="42" spans="1:3">
      <c r="A42" s="2">
        <f t="shared" si="6"/>
        <v>5.8893985983995858</v>
      </c>
      <c r="C42" s="2"/>
    </row>
    <row r="43" spans="1:3">
      <c r="A43" s="2">
        <f t="shared" si="6"/>
        <v>5.8195011587822076</v>
      </c>
      <c r="C43" s="2"/>
    </row>
    <row r="44" spans="1:3">
      <c r="A44" s="2">
        <f t="shared" si="6"/>
        <v>5.7857556255170151</v>
      </c>
      <c r="C44" s="2"/>
    </row>
    <row r="45" spans="1:3">
      <c r="A45" s="2">
        <f t="shared" si="6"/>
        <v>5.7003030952966762</v>
      </c>
      <c r="C45" s="2"/>
    </row>
    <row r="46" spans="1:3">
      <c r="A46" s="2">
        <f t="shared" si="6"/>
        <v>5.6840286461693399</v>
      </c>
      <c r="C46" s="2"/>
    </row>
    <row r="47" spans="1:3">
      <c r="A47" s="2">
        <f t="shared" si="6"/>
        <v>5.5765549801718182</v>
      </c>
      <c r="C47" s="2"/>
    </row>
    <row r="48" spans="1:3">
      <c r="A48" s="2">
        <f t="shared" si="6"/>
        <v>5.2759695028841289</v>
      </c>
      <c r="C48" s="2"/>
    </row>
    <row r="49" spans="1:3">
      <c r="A49" s="2">
        <f t="shared" si="6"/>
        <v>4.4316973634134627</v>
      </c>
      <c r="C49" s="2"/>
    </row>
    <row r="50" spans="1:3">
      <c r="C50" s="2"/>
    </row>
    <row r="51" spans="1:3">
      <c r="A51" s="2">
        <f>SUM(A32:A49)/18</f>
        <v>5.8472249611257432</v>
      </c>
    </row>
    <row r="87" spans="3:3">
      <c r="C87" s="3">
        <f>AVERAGE(C3:C85)</f>
        <v>359.56544214466925</v>
      </c>
    </row>
    <row r="88" spans="3:3">
      <c r="C88" s="3">
        <f>STDEV(C3:C85)</f>
        <v>127.05105795789802</v>
      </c>
    </row>
  </sheetData>
  <sortState ref="C3:C20">
    <sortCondition descending="1" ref="C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ropew</vt:lpstr>
      <vt:lpstr>megisth piuanoepifaneia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Spiliotis</dc:creator>
  <cp:lastModifiedBy>user</cp:lastModifiedBy>
  <dcterms:created xsi:type="dcterms:W3CDTF">2019-02-13T09:34:57Z</dcterms:created>
  <dcterms:modified xsi:type="dcterms:W3CDTF">2021-02-12T15:48:28Z</dcterms:modified>
</cp:coreProperties>
</file>