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 Spiliotis\Documents\διδασκαλια\διαχειριση μαθημα\2015 μαθημα\"/>
    </mc:Choice>
  </mc:AlternateContent>
  <xr:revisionPtr revIDLastSave="0" documentId="13_ncr:1_{01B0F76F-B51D-49C8-9454-0EFA0A87BFAA}" xr6:coauthVersionLast="47" xr6:coauthVersionMax="47" xr10:uidLastSave="{00000000-0000-0000-0000-000000000000}"/>
  <bookViews>
    <workbookView xWindow="24" yWindow="120" windowWidth="23016" windowHeight="12216" xr2:uid="{8B1B6116-8924-410C-8BDD-E3888737CC61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14" i="1"/>
  <c r="Q15" i="1"/>
  <c r="Q16" i="1"/>
  <c r="Q17" i="1"/>
  <c r="Q18" i="1"/>
  <c r="Q19" i="1"/>
  <c r="Q20" i="1"/>
  <c r="Q21" i="1"/>
  <c r="Q22" i="1"/>
  <c r="Q23" i="1"/>
  <c r="Q24" i="1"/>
  <c r="Q13" i="1"/>
  <c r="N25" i="1"/>
  <c r="N14" i="1"/>
  <c r="N15" i="1"/>
  <c r="N16" i="1"/>
  <c r="N17" i="1"/>
  <c r="N18" i="1"/>
  <c r="N19" i="1"/>
  <c r="N20" i="1"/>
  <c r="N21" i="1"/>
  <c r="N22" i="1"/>
  <c r="N23" i="1"/>
  <c r="N24" i="1"/>
  <c r="N13" i="1"/>
  <c r="M25" i="1"/>
  <c r="L30" i="1"/>
  <c r="L28" i="1"/>
  <c r="O14" i="1"/>
  <c r="M26" i="1"/>
  <c r="O26" i="1" s="1"/>
  <c r="L29" i="1"/>
</calcChain>
</file>

<file path=xl/sharedStrings.xml><?xml version="1.0" encoding="utf-8"?>
<sst xmlns="http://schemas.openxmlformats.org/spreadsheetml/2006/main" count="29" uniqueCount="16">
  <si>
    <t>Για τα υδρολογικά έτη 1994-2013</t>
  </si>
  <si>
    <t>Οκτώβριος</t>
  </si>
  <si>
    <t>Νοέμβριος</t>
  </si>
  <si>
    <t>• Το 50% της μέσης παροχής του μηνός Σεπτεμβρίου αντιστοιχεί σε:</t>
  </si>
  <si>
    <t xml:space="preserve">• Τα 30lt/sec αντιστοιχούν σε:  </t>
  </si>
  <si>
    <t>m^3/d</t>
  </si>
  <si>
    <t>hm^3/mo</t>
  </si>
  <si>
    <t>Το 30% μέσης καλοκαιρινής μηνιαίας παροχής</t>
  </si>
  <si>
    <t>σΕΠΤΈΜΒΡΙΟς</t>
  </si>
  <si>
    <t>«Εκτίμηση Οικολογικής Παροχής από το Φράγμα του Μαραθώνα και Διαχείριση Διατιθέμενων Υδάτων»</t>
  </si>
  <si>
    <t>ΓΕΩΡΓΑΛΑΣ ΣΠΥΡΟΣ, 2014</t>
  </si>
  <si>
    <t>ΕΜΠ</t>
  </si>
  <si>
    <t>tenant</t>
  </si>
  <si>
    <t>νόμος</t>
  </si>
  <si>
    <t>Υδρολογικές μέθοδοι</t>
  </si>
  <si>
    <t>Οκτώμβριος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</si>
</sst>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2" borderId="0" xfId="0" applyFill="1"/>
    <xf numFmtId="164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6</xdr:row>
      <xdr:rowOff>152400</xdr:rowOff>
    </xdr:from>
    <xdr:to>
      <xdr:col>9</xdr:col>
      <xdr:colOff>345615</xdr:colOff>
      <xdr:row>35</xdr:row>
      <xdr:rowOff>2624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8760A696-F16F-906E-FEB3-3E1DDD97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1249680"/>
          <a:ext cx="5801535" cy="5153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8E75-95F1-49AC-AFE6-6CEFE6A1616D}">
  <dimension ref="A7:R34"/>
  <sheetViews>
    <sheetView tabSelected="1" topLeftCell="B19" workbookViewId="0">
      <selection activeCell="L28" sqref="L28"/>
    </sheetView>
  </sheetViews>
  <sheetFormatPr defaultRowHeight="14.4" x14ac:dyDescent="0.3"/>
  <cols>
    <col min="11" max="11" width="43" customWidth="1"/>
    <col min="12" max="12" width="13.5546875" customWidth="1"/>
    <col min="17" max="17" width="11" bestFit="1" customWidth="1"/>
  </cols>
  <sheetData>
    <row r="7" spans="1:18" x14ac:dyDescent="0.3">
      <c r="A7" t="s">
        <v>0</v>
      </c>
    </row>
    <row r="13" spans="1:18" x14ac:dyDescent="0.3">
      <c r="L13" s="1" t="s">
        <v>1</v>
      </c>
      <c r="M13">
        <v>1.52</v>
      </c>
      <c r="N13">
        <f>M13/M$25</f>
        <v>7.6884167931208891E-2</v>
      </c>
      <c r="Q13" s="3">
        <f>135*10^6*N13/10^6</f>
        <v>10.379362670713201</v>
      </c>
      <c r="R13" t="s">
        <v>15</v>
      </c>
    </row>
    <row r="14" spans="1:18" x14ac:dyDescent="0.3">
      <c r="L14" s="1" t="s">
        <v>2</v>
      </c>
      <c r="M14">
        <v>1.34</v>
      </c>
      <c r="N14">
        <f t="shared" ref="N14:N24" si="0">M14/M$25</f>
        <v>6.7779463834092057E-2</v>
      </c>
      <c r="O14">
        <f>1.1*10^6/(30*24*60*60)*1</f>
        <v>0.42438271604938271</v>
      </c>
      <c r="Q14" s="3">
        <f t="shared" ref="Q14:Q24" si="1">135*10^6*N14/10^6</f>
        <v>9.1502276176024289</v>
      </c>
      <c r="R14" t="s">
        <v>2</v>
      </c>
    </row>
    <row r="15" spans="1:18" x14ac:dyDescent="0.3">
      <c r="M15">
        <v>2.2799999999999998</v>
      </c>
      <c r="N15">
        <f t="shared" si="0"/>
        <v>0.11532625189681332</v>
      </c>
      <c r="Q15" s="3">
        <f t="shared" si="1"/>
        <v>15.569044006069799</v>
      </c>
      <c r="R15" t="s">
        <v>15</v>
      </c>
    </row>
    <row r="16" spans="1:18" x14ac:dyDescent="0.3">
      <c r="M16">
        <v>2.13</v>
      </c>
      <c r="N16">
        <f t="shared" si="0"/>
        <v>0.10773899848254929</v>
      </c>
      <c r="Q16" s="3">
        <f t="shared" si="1"/>
        <v>14.544764795144156</v>
      </c>
      <c r="R16" t="s">
        <v>2</v>
      </c>
    </row>
    <row r="17" spans="11:18" x14ac:dyDescent="0.3">
      <c r="M17">
        <v>3.47</v>
      </c>
      <c r="N17">
        <f t="shared" si="0"/>
        <v>0.17551846231664137</v>
      </c>
      <c r="Q17" s="3">
        <f t="shared" si="1"/>
        <v>23.694992412746586</v>
      </c>
      <c r="R17" t="s">
        <v>15</v>
      </c>
    </row>
    <row r="18" spans="11:18" x14ac:dyDescent="0.3">
      <c r="M18">
        <v>2.3199999999999998</v>
      </c>
      <c r="N18">
        <f t="shared" si="0"/>
        <v>0.11734951947395041</v>
      </c>
      <c r="Q18" s="3">
        <f t="shared" si="1"/>
        <v>15.842185128983305</v>
      </c>
      <c r="R18" t="s">
        <v>2</v>
      </c>
    </row>
    <row r="19" spans="11:18" x14ac:dyDescent="0.3">
      <c r="M19">
        <v>1.52</v>
      </c>
      <c r="N19">
        <f t="shared" si="0"/>
        <v>7.6884167931208891E-2</v>
      </c>
      <c r="Q19" s="3">
        <f t="shared" si="1"/>
        <v>10.379362670713201</v>
      </c>
      <c r="R19" t="s">
        <v>15</v>
      </c>
    </row>
    <row r="20" spans="11:18" x14ac:dyDescent="0.3">
      <c r="M20">
        <v>1.1100000000000001</v>
      </c>
      <c r="N20">
        <f t="shared" si="0"/>
        <v>5.6145675265553863E-2</v>
      </c>
      <c r="Q20" s="3">
        <f t="shared" si="1"/>
        <v>7.5796661608497713</v>
      </c>
      <c r="R20" t="s">
        <v>2</v>
      </c>
    </row>
    <row r="21" spans="11:18" x14ac:dyDescent="0.3">
      <c r="M21">
        <v>1.08</v>
      </c>
      <c r="N21">
        <f t="shared" si="0"/>
        <v>5.4628224582701057E-2</v>
      </c>
      <c r="Q21" s="3">
        <f t="shared" si="1"/>
        <v>7.3748103186646432</v>
      </c>
      <c r="R21" t="s">
        <v>15</v>
      </c>
    </row>
    <row r="22" spans="11:18" x14ac:dyDescent="0.3">
      <c r="M22">
        <v>1.03</v>
      </c>
      <c r="N22">
        <f t="shared" si="0"/>
        <v>5.209914011127971E-2</v>
      </c>
      <c r="Q22" s="3">
        <f t="shared" si="1"/>
        <v>7.0333839150227604</v>
      </c>
      <c r="R22" t="s">
        <v>2</v>
      </c>
    </row>
    <row r="23" spans="11:18" x14ac:dyDescent="0.3">
      <c r="M23">
        <v>0.87</v>
      </c>
      <c r="N23">
        <f t="shared" si="0"/>
        <v>4.4006069802731404E-2</v>
      </c>
      <c r="Q23" s="3">
        <f t="shared" si="1"/>
        <v>5.9408194233687395</v>
      </c>
      <c r="R23" t="s">
        <v>15</v>
      </c>
    </row>
    <row r="24" spans="11:18" x14ac:dyDescent="0.3">
      <c r="K24" t="s">
        <v>14</v>
      </c>
      <c r="L24" t="s">
        <v>8</v>
      </c>
      <c r="M24">
        <v>1.1000000000000001</v>
      </c>
      <c r="N24">
        <f t="shared" si="0"/>
        <v>5.5639858371269599E-2</v>
      </c>
      <c r="Q24" s="3">
        <f t="shared" si="1"/>
        <v>7.5113808801213962</v>
      </c>
      <c r="R24" t="s">
        <v>2</v>
      </c>
    </row>
    <row r="25" spans="11:18" x14ac:dyDescent="0.3">
      <c r="M25">
        <f>SUM(M13:M24)</f>
        <v>19.770000000000003</v>
      </c>
      <c r="N25">
        <f>SUM(N13:N24)</f>
        <v>0.99999999999999989</v>
      </c>
      <c r="Q25">
        <f>SUM(Q13:Q24)</f>
        <v>135</v>
      </c>
      <c r="R25" t="s">
        <v>15</v>
      </c>
    </row>
    <row r="26" spans="11:18" x14ac:dyDescent="0.3">
      <c r="K26" t="s">
        <v>13</v>
      </c>
      <c r="M26" s="2">
        <f>SUM(M13:M24)/12</f>
        <v>1.6475000000000002</v>
      </c>
      <c r="N26" s="2" t="s">
        <v>12</v>
      </c>
      <c r="O26" s="2">
        <f>M26*0.1</f>
        <v>0.16475000000000004</v>
      </c>
    </row>
    <row r="27" spans="11:18" x14ac:dyDescent="0.3">
      <c r="M27" s="2"/>
      <c r="N27" s="2"/>
      <c r="O27" s="2"/>
    </row>
    <row r="28" spans="11:18" x14ac:dyDescent="0.3">
      <c r="K28" t="s">
        <v>4</v>
      </c>
      <c r="L28">
        <f>(31*30*60*60*24/1000)/10^6</f>
        <v>8.0352000000000007E-2</v>
      </c>
      <c r="M28" t="s">
        <v>5</v>
      </c>
    </row>
    <row r="29" spans="11:18" x14ac:dyDescent="0.3">
      <c r="K29" t="s">
        <v>3</v>
      </c>
      <c r="L29">
        <f>M24*0.5</f>
        <v>0.55000000000000004</v>
      </c>
      <c r="M29" t="s">
        <v>6</v>
      </c>
    </row>
    <row r="30" spans="11:18" x14ac:dyDescent="0.3">
      <c r="K30" t="s">
        <v>7</v>
      </c>
      <c r="L30">
        <f>(M21*30+M22*31+M23*31)*0.3/(31+31+30)</f>
        <v>0.29771739130434788</v>
      </c>
      <c r="M30" t="s">
        <v>6</v>
      </c>
    </row>
    <row r="32" spans="11:18" x14ac:dyDescent="0.3">
      <c r="K32" t="s">
        <v>9</v>
      </c>
    </row>
    <row r="33" spans="11:11" x14ac:dyDescent="0.3">
      <c r="K33" t="s">
        <v>10</v>
      </c>
    </row>
    <row r="34" spans="11:11" x14ac:dyDescent="0.3">
      <c r="K34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Μιχαήλ Σπηλιώτης</dc:creator>
  <cp:lastModifiedBy>Michail Spiliotis</cp:lastModifiedBy>
  <dcterms:created xsi:type="dcterms:W3CDTF">2024-10-23T21:57:02Z</dcterms:created>
  <dcterms:modified xsi:type="dcterms:W3CDTF">2025-12-03T17:09:35Z</dcterms:modified>
</cp:coreProperties>
</file>