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th-my.sharepoint.com/personal/stastani_duth_gr/Documents/!MAXTOR/!!!Lessons/!!Τεχνολογία Σύνθετων Δομικών Υλικών για νέα και υφιστάμενα δομικά έργα/FOR ECLASS/"/>
    </mc:Choice>
  </mc:AlternateContent>
  <xr:revisionPtr revIDLastSave="937" documentId="11_C75FFAAC68B9E82CEE86A5FA94B12EB7C03F1D50" xr6:coauthVersionLast="47" xr6:coauthVersionMax="47" xr10:uidLastSave="{E0226962-F7C8-4746-849F-C385F0FCFFD8}"/>
  <bookViews>
    <workbookView xWindow="-120" yWindow="-120" windowWidth="29040" windowHeight="15840" xr2:uid="{00000000-000D-0000-FFFF-FFFF00000000}"/>
  </bookViews>
  <sheets>
    <sheet name="without" sheetId="1" r:id="rId1"/>
    <sheet name="withEBR" sheetId="2" r:id="rId2"/>
    <sheet name="withNSM-p70" sheetId="3" r:id="rId3"/>
  </sheets>
  <definedNames>
    <definedName name="solver_adj" localSheetId="1" hidden="1">withEBR!$H$3,withEBR!$H$5</definedName>
    <definedName name="solver_adj" localSheetId="2" hidden="1">'withNSM-p70'!$H$3,'withNSM-p70'!$H$5</definedName>
    <definedName name="solver_cvg" localSheetId="1" hidden="1">0.0001</definedName>
    <definedName name="solver_cvg" localSheetId="2" hidden="1">0.0001</definedName>
    <definedName name="solver_drv" localSheetId="1" hidden="1">1</definedName>
    <definedName name="solver_drv" localSheetId="2" hidden="1">1</definedName>
    <definedName name="solver_eng" localSheetId="1" hidden="1">1</definedName>
    <definedName name="solver_eng" localSheetId="2" hidden="1">1</definedName>
    <definedName name="solver_est" localSheetId="1" hidden="1">1</definedName>
    <definedName name="solver_est" localSheetId="2" hidden="1">1</definedName>
    <definedName name="solver_itr" localSheetId="1" hidden="1">2147483647</definedName>
    <definedName name="solver_itr" localSheetId="2" hidden="1">2147483647</definedName>
    <definedName name="solver_lhs1" localSheetId="1" hidden="1">withEBR!$J$10</definedName>
    <definedName name="solver_lhs1" localSheetId="2" hidden="1">'withNSM-p70'!$J$10</definedName>
    <definedName name="solver_mip" localSheetId="1" hidden="1">2147483647</definedName>
    <definedName name="solver_mip" localSheetId="2" hidden="1">2147483647</definedName>
    <definedName name="solver_mni" localSheetId="1" hidden="1">30</definedName>
    <definedName name="solver_mni" localSheetId="2" hidden="1">30</definedName>
    <definedName name="solver_mrt" localSheetId="1" hidden="1">0.075</definedName>
    <definedName name="solver_mrt" localSheetId="2" hidden="1">0.075</definedName>
    <definedName name="solver_msl" localSheetId="1" hidden="1">2</definedName>
    <definedName name="solver_msl" localSheetId="2" hidden="1">2</definedName>
    <definedName name="solver_neg" localSheetId="1" hidden="1">2</definedName>
    <definedName name="solver_neg" localSheetId="2" hidden="1">2</definedName>
    <definedName name="solver_nod" localSheetId="1" hidden="1">2147483647</definedName>
    <definedName name="solver_nod" localSheetId="2" hidden="1">2147483647</definedName>
    <definedName name="solver_num" localSheetId="1" hidden="1">1</definedName>
    <definedName name="solver_num" localSheetId="2" hidden="1">1</definedName>
    <definedName name="solver_nwt" localSheetId="1" hidden="1">1</definedName>
    <definedName name="solver_nwt" localSheetId="2" hidden="1">1</definedName>
    <definedName name="solver_opt" localSheetId="1" hidden="1">withEBR!$J$11</definedName>
    <definedName name="solver_opt" localSheetId="2" hidden="1">'withNSM-p70'!$J$11</definedName>
    <definedName name="solver_pre" localSheetId="1" hidden="1">0.000001</definedName>
    <definedName name="solver_pre" localSheetId="2" hidden="1">0.000001</definedName>
    <definedName name="solver_rbv" localSheetId="1" hidden="1">1</definedName>
    <definedName name="solver_rbv" localSheetId="2" hidden="1">1</definedName>
    <definedName name="solver_rel1" localSheetId="1" hidden="1">2</definedName>
    <definedName name="solver_rel1" localSheetId="2" hidden="1">2</definedName>
    <definedName name="solver_rhs1" localSheetId="1" hidden="1">14.28</definedName>
    <definedName name="solver_rhs1" localSheetId="2" hidden="1">26.88</definedName>
    <definedName name="solver_rlx" localSheetId="1" hidden="1">2</definedName>
    <definedName name="solver_rlx" localSheetId="2" hidden="1">2</definedName>
    <definedName name="solver_rsd" localSheetId="1" hidden="1">0</definedName>
    <definedName name="solver_rsd" localSheetId="2" hidden="1">0</definedName>
    <definedName name="solver_scl" localSheetId="1" hidden="1">1</definedName>
    <definedName name="solver_scl" localSheetId="2" hidden="1">1</definedName>
    <definedName name="solver_sho" localSheetId="1" hidden="1">2</definedName>
    <definedName name="solver_sho" localSheetId="2" hidden="1">2</definedName>
    <definedName name="solver_ssz" localSheetId="1" hidden="1">100</definedName>
    <definedName name="solver_ssz" localSheetId="2" hidden="1">100</definedName>
    <definedName name="solver_tim" localSheetId="1" hidden="1">2147483647</definedName>
    <definedName name="solver_tim" localSheetId="2" hidden="1">2147483647</definedName>
    <definedName name="solver_tol" localSheetId="1" hidden="1">0.01</definedName>
    <definedName name="solver_tol" localSheetId="2" hidden="1">0.01</definedName>
    <definedName name="solver_typ" localSheetId="1" hidden="1">3</definedName>
    <definedName name="solver_typ" localSheetId="2" hidden="1">3</definedName>
    <definedName name="solver_val" localSheetId="1" hidden="1">0</definedName>
    <definedName name="solver_val" localSheetId="2" hidden="1">0</definedName>
    <definedName name="solver_ver" localSheetId="1" hidden="1">3</definedName>
    <definedName name="solver_ver" localSheetId="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I5" i="3"/>
  <c r="J45" i="2"/>
  <c r="J45" i="3"/>
  <c r="J46" i="3" s="1"/>
  <c r="J44" i="3"/>
  <c r="J35" i="3"/>
  <c r="K39" i="3"/>
  <c r="J33" i="2"/>
  <c r="K45" i="2"/>
  <c r="J44" i="2"/>
  <c r="J43" i="2"/>
  <c r="I5" i="2"/>
  <c r="B47" i="2"/>
  <c r="J3" i="1"/>
  <c r="J3" i="3"/>
  <c r="C47" i="3"/>
  <c r="B47" i="3"/>
  <c r="C46" i="3"/>
  <c r="B46" i="3"/>
  <c r="B43" i="3"/>
  <c r="F8" i="3"/>
  <c r="B39" i="3" s="1"/>
  <c r="F4" i="3"/>
  <c r="F5" i="3" s="1"/>
  <c r="F3" i="3"/>
  <c r="J3" i="2"/>
  <c r="J4" i="2" s="1"/>
  <c r="K46" i="3" l="1"/>
  <c r="B36" i="3"/>
  <c r="C11" i="3"/>
  <c r="C12" i="3" s="1"/>
  <c r="C13" i="3" s="1"/>
  <c r="C14" i="3" s="1"/>
  <c r="C15" i="3" s="1"/>
  <c r="C16" i="3" s="1"/>
  <c r="C17" i="3" s="1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B13" i="3"/>
  <c r="B15" i="3"/>
  <c r="B17" i="3"/>
  <c r="B19" i="3"/>
  <c r="B21" i="3"/>
  <c r="B23" i="3"/>
  <c r="B25" i="3"/>
  <c r="B27" i="3"/>
  <c r="B29" i="3"/>
  <c r="B31" i="3"/>
  <c r="B33" i="3"/>
  <c r="B35" i="3"/>
  <c r="B38" i="3"/>
  <c r="B11" i="3"/>
  <c r="J4" i="3"/>
  <c r="B37" i="3"/>
  <c r="B40" i="3"/>
  <c r="B12" i="3"/>
  <c r="B14" i="3"/>
  <c r="B16" i="3"/>
  <c r="B18" i="3"/>
  <c r="B20" i="3"/>
  <c r="B22" i="3"/>
  <c r="B24" i="3"/>
  <c r="B26" i="3"/>
  <c r="B28" i="3"/>
  <c r="B30" i="3"/>
  <c r="B32" i="3"/>
  <c r="B34" i="3"/>
  <c r="D47" i="2"/>
  <c r="D37" i="3" l="1"/>
  <c r="E37" i="3" s="1"/>
  <c r="F37" i="3" s="1"/>
  <c r="G37" i="3" s="1"/>
  <c r="D23" i="3"/>
  <c r="E23" i="3" s="1"/>
  <c r="F23" i="3" s="1"/>
  <c r="G23" i="3" s="1"/>
  <c r="D27" i="3"/>
  <c r="E27" i="3" s="1"/>
  <c r="F27" i="3" s="1"/>
  <c r="G27" i="3" s="1"/>
  <c r="D31" i="3"/>
  <c r="E31" i="3" s="1"/>
  <c r="F31" i="3" s="1"/>
  <c r="G31" i="3" s="1"/>
  <c r="D35" i="3"/>
  <c r="E35" i="3" s="1"/>
  <c r="F35" i="3" s="1"/>
  <c r="G35" i="3" s="1"/>
  <c r="D19" i="3"/>
  <c r="E19" i="3" s="1"/>
  <c r="F19" i="3" s="1"/>
  <c r="G19" i="3" s="1"/>
  <c r="D45" i="3"/>
  <c r="E45" i="3" s="1"/>
  <c r="F45" i="3" s="1"/>
  <c r="G45" i="3" s="1"/>
  <c r="D39" i="3"/>
  <c r="E39" i="3" s="1"/>
  <c r="F39" i="3" s="1"/>
  <c r="G39" i="3" s="1"/>
  <c r="D34" i="3"/>
  <c r="E34" i="3" s="1"/>
  <c r="F34" i="3" s="1"/>
  <c r="G34" i="3" s="1"/>
  <c r="D30" i="3"/>
  <c r="E30" i="3" s="1"/>
  <c r="F30" i="3" s="1"/>
  <c r="G30" i="3" s="1"/>
  <c r="D26" i="3"/>
  <c r="E26" i="3" s="1"/>
  <c r="F26" i="3" s="1"/>
  <c r="G26" i="3" s="1"/>
  <c r="D22" i="3"/>
  <c r="E22" i="3" s="1"/>
  <c r="F22" i="3" s="1"/>
  <c r="G22" i="3" s="1"/>
  <c r="D18" i="3"/>
  <c r="E18" i="3" s="1"/>
  <c r="F18" i="3" s="1"/>
  <c r="G18" i="3" s="1"/>
  <c r="D14" i="3"/>
  <c r="E14" i="3" s="1"/>
  <c r="F14" i="3" s="1"/>
  <c r="G14" i="3" s="1"/>
  <c r="D46" i="3"/>
  <c r="D15" i="3"/>
  <c r="E15" i="3" s="1"/>
  <c r="F15" i="3" s="1"/>
  <c r="G15" i="3" s="1"/>
  <c r="D33" i="3"/>
  <c r="E33" i="3" s="1"/>
  <c r="F33" i="3" s="1"/>
  <c r="G33" i="3" s="1"/>
  <c r="D29" i="3"/>
  <c r="E29" i="3" s="1"/>
  <c r="F29" i="3" s="1"/>
  <c r="G29" i="3" s="1"/>
  <c r="D25" i="3"/>
  <c r="E25" i="3" s="1"/>
  <c r="F25" i="3" s="1"/>
  <c r="G25" i="3" s="1"/>
  <c r="D21" i="3"/>
  <c r="E21" i="3" s="1"/>
  <c r="F21" i="3" s="1"/>
  <c r="G21" i="3" s="1"/>
  <c r="D17" i="3"/>
  <c r="E17" i="3" s="1"/>
  <c r="F17" i="3" s="1"/>
  <c r="G17" i="3" s="1"/>
  <c r="D13" i="3"/>
  <c r="E13" i="3" s="1"/>
  <c r="F13" i="3" s="1"/>
  <c r="G13" i="3" s="1"/>
  <c r="D44" i="3"/>
  <c r="E44" i="3" s="1"/>
  <c r="F44" i="3" s="1"/>
  <c r="G44" i="3" s="1"/>
  <c r="D40" i="3"/>
  <c r="E40" i="3" s="1"/>
  <c r="F40" i="3" s="1"/>
  <c r="G40" i="3" s="1"/>
  <c r="D43" i="3"/>
  <c r="E43" i="3" s="1"/>
  <c r="F43" i="3" s="1"/>
  <c r="G43" i="3" s="1"/>
  <c r="D36" i="3"/>
  <c r="E36" i="3" s="1"/>
  <c r="F36" i="3" s="1"/>
  <c r="G36" i="3" s="1"/>
  <c r="D11" i="3"/>
  <c r="E11" i="3" s="1"/>
  <c r="F11" i="3" s="1"/>
  <c r="D47" i="3"/>
  <c r="E47" i="3" s="1"/>
  <c r="F47" i="3" s="1"/>
  <c r="G47" i="3" s="1"/>
  <c r="D32" i="3"/>
  <c r="E32" i="3" s="1"/>
  <c r="F32" i="3" s="1"/>
  <c r="G32" i="3" s="1"/>
  <c r="D28" i="3"/>
  <c r="E28" i="3" s="1"/>
  <c r="F28" i="3" s="1"/>
  <c r="G28" i="3" s="1"/>
  <c r="D24" i="3"/>
  <c r="E24" i="3" s="1"/>
  <c r="F24" i="3" s="1"/>
  <c r="G24" i="3" s="1"/>
  <c r="D20" i="3"/>
  <c r="E20" i="3" s="1"/>
  <c r="F20" i="3" s="1"/>
  <c r="G20" i="3" s="1"/>
  <c r="D16" i="3"/>
  <c r="E16" i="3" s="1"/>
  <c r="F16" i="3" s="1"/>
  <c r="G16" i="3" s="1"/>
  <c r="D12" i="3"/>
  <c r="E12" i="3" s="1"/>
  <c r="F12" i="3" s="1"/>
  <c r="G12" i="3" s="1"/>
  <c r="D38" i="3"/>
  <c r="E38" i="3" s="1"/>
  <c r="F38" i="3" s="1"/>
  <c r="G38" i="3" s="1"/>
  <c r="C46" i="2"/>
  <c r="B46" i="2"/>
  <c r="B43" i="2"/>
  <c r="F8" i="2"/>
  <c r="B39" i="2" s="1"/>
  <c r="F4" i="2"/>
  <c r="F3" i="2"/>
  <c r="C46" i="1"/>
  <c r="B46" i="1"/>
  <c r="F4" i="1"/>
  <c r="F5" i="1" s="1"/>
  <c r="F3" i="1"/>
  <c r="B43" i="1"/>
  <c r="F8" i="1"/>
  <c r="B36" i="1" s="1"/>
  <c r="J4" i="1"/>
  <c r="D11" i="1" s="1"/>
  <c r="E46" i="3" l="1"/>
  <c r="F46" i="3" s="1"/>
  <c r="G46" i="3" s="1"/>
  <c r="H4" i="3"/>
  <c r="B18" i="2"/>
  <c r="B20" i="2"/>
  <c r="B22" i="2"/>
  <c r="B15" i="2"/>
  <c r="B39" i="1"/>
  <c r="C11" i="2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B12" i="2"/>
  <c r="B13" i="2"/>
  <c r="B14" i="2"/>
  <c r="B24" i="2"/>
  <c r="B16" i="2"/>
  <c r="G11" i="3"/>
  <c r="J10" i="3" s="1"/>
  <c r="K10" i="3" s="1"/>
  <c r="B26" i="2"/>
  <c r="B28" i="2"/>
  <c r="B30" i="2"/>
  <c r="B32" i="2"/>
  <c r="B34" i="2"/>
  <c r="B36" i="2"/>
  <c r="B38" i="2"/>
  <c r="B40" i="2"/>
  <c r="F5" i="2"/>
  <c r="B11" i="2"/>
  <c r="B17" i="2"/>
  <c r="B19" i="2"/>
  <c r="B21" i="2"/>
  <c r="B23" i="2"/>
  <c r="B25" i="2"/>
  <c r="B27" i="2"/>
  <c r="B29" i="2"/>
  <c r="B31" i="2"/>
  <c r="B33" i="2"/>
  <c r="B35" i="2"/>
  <c r="B37" i="2"/>
  <c r="B35" i="1"/>
  <c r="B33" i="1"/>
  <c r="B38" i="1"/>
  <c r="B11" i="1"/>
  <c r="B37" i="1"/>
  <c r="B34" i="1"/>
  <c r="C11" i="1"/>
  <c r="B40" i="1"/>
  <c r="D43" i="1"/>
  <c r="B32" i="1"/>
  <c r="B28" i="1"/>
  <c r="B27" i="1"/>
  <c r="B23" i="1"/>
  <c r="B20" i="1"/>
  <c r="B31" i="1"/>
  <c r="B26" i="1"/>
  <c r="B19" i="1"/>
  <c r="B30" i="1"/>
  <c r="B24" i="1"/>
  <c r="B16" i="1"/>
  <c r="B15" i="1"/>
  <c r="B22" i="1"/>
  <c r="B18" i="1"/>
  <c r="B14" i="1"/>
  <c r="B29" i="1"/>
  <c r="B25" i="1"/>
  <c r="B21" i="1"/>
  <c r="B17" i="1"/>
  <c r="B12" i="1"/>
  <c r="B13" i="1"/>
  <c r="D44" i="1"/>
  <c r="E44" i="1" s="1"/>
  <c r="F44" i="1" s="1"/>
  <c r="G44" i="1" s="1"/>
  <c r="D45" i="1"/>
  <c r="E45" i="1" s="1"/>
  <c r="F45" i="1" s="1"/>
  <c r="D46" i="1"/>
  <c r="E46" i="1" s="1"/>
  <c r="F46" i="1" s="1"/>
  <c r="G46" i="1" s="1"/>
  <c r="I10" i="3" l="1"/>
  <c r="J11" i="3" s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D34" i="1" s="1"/>
  <c r="E34" i="1" s="1"/>
  <c r="F34" i="1" s="1"/>
  <c r="G34" i="1" s="1"/>
  <c r="E11" i="1"/>
  <c r="F11" i="1" s="1"/>
  <c r="E43" i="1"/>
  <c r="F43" i="1" s="1"/>
  <c r="G43" i="1" s="1"/>
  <c r="D14" i="1"/>
  <c r="E14" i="1" s="1"/>
  <c r="D32" i="1"/>
  <c r="E32" i="1" s="1"/>
  <c r="D30" i="1"/>
  <c r="E30" i="1" s="1"/>
  <c r="D24" i="1"/>
  <c r="E24" i="1" s="1"/>
  <c r="D25" i="1"/>
  <c r="E25" i="1" s="1"/>
  <c r="D22" i="1"/>
  <c r="E22" i="1" s="1"/>
  <c r="D18" i="1"/>
  <c r="E18" i="1" s="1"/>
  <c r="D29" i="1"/>
  <c r="E29" i="1" s="1"/>
  <c r="D12" i="1"/>
  <c r="E12" i="1" s="1"/>
  <c r="D15" i="1"/>
  <c r="E15" i="1" s="1"/>
  <c r="D13" i="1"/>
  <c r="E13" i="1" s="1"/>
  <c r="D23" i="1"/>
  <c r="E23" i="1" s="1"/>
  <c r="D28" i="1"/>
  <c r="E28" i="1" s="1"/>
  <c r="D20" i="1"/>
  <c r="E20" i="1" s="1"/>
  <c r="D19" i="1"/>
  <c r="E19" i="1" s="1"/>
  <c r="G45" i="1"/>
  <c r="G11" i="1" l="1"/>
  <c r="D31" i="1"/>
  <c r="E31" i="1" s="1"/>
  <c r="F31" i="1" s="1"/>
  <c r="G31" i="1" s="1"/>
  <c r="D33" i="1"/>
  <c r="E33" i="1" s="1"/>
  <c r="F33" i="1" s="1"/>
  <c r="G33" i="1" s="1"/>
  <c r="C35" i="1"/>
  <c r="D17" i="1"/>
  <c r="E17" i="1" s="1"/>
  <c r="F17" i="1" s="1"/>
  <c r="G17" i="1" s="1"/>
  <c r="D16" i="1"/>
  <c r="E16" i="1" s="1"/>
  <c r="F16" i="1" s="1"/>
  <c r="G16" i="1" s="1"/>
  <c r="D26" i="1"/>
  <c r="E26" i="1" s="1"/>
  <c r="F26" i="1" s="1"/>
  <c r="G26" i="1" s="1"/>
  <c r="D27" i="1"/>
  <c r="E27" i="1" s="1"/>
  <c r="F27" i="1" s="1"/>
  <c r="G27" i="1" s="1"/>
  <c r="D21" i="1"/>
  <c r="E21" i="1" s="1"/>
  <c r="F21" i="1" s="1"/>
  <c r="G21" i="1" s="1"/>
  <c r="E47" i="2"/>
  <c r="F47" i="2" s="1"/>
  <c r="G47" i="2" s="1"/>
  <c r="D28" i="2"/>
  <c r="E28" i="2" s="1"/>
  <c r="F28" i="2" s="1"/>
  <c r="G28" i="2" s="1"/>
  <c r="D39" i="2"/>
  <c r="E39" i="2" s="1"/>
  <c r="F39" i="2" s="1"/>
  <c r="G39" i="2" s="1"/>
  <c r="D21" i="2"/>
  <c r="E21" i="2" s="1"/>
  <c r="F21" i="2" s="1"/>
  <c r="G21" i="2" s="1"/>
  <c r="D43" i="2"/>
  <c r="E43" i="2" s="1"/>
  <c r="F43" i="2" s="1"/>
  <c r="G43" i="2" s="1"/>
  <c r="D32" i="2"/>
  <c r="E32" i="2" s="1"/>
  <c r="F32" i="2" s="1"/>
  <c r="G32" i="2" s="1"/>
  <c r="D14" i="2"/>
  <c r="E14" i="2" s="1"/>
  <c r="F14" i="2" s="1"/>
  <c r="G14" i="2" s="1"/>
  <c r="D24" i="2"/>
  <c r="E24" i="2" s="1"/>
  <c r="F24" i="2" s="1"/>
  <c r="G24" i="2" s="1"/>
  <c r="D22" i="2"/>
  <c r="E22" i="2" s="1"/>
  <c r="F22" i="2" s="1"/>
  <c r="G22" i="2" s="1"/>
  <c r="D27" i="2"/>
  <c r="E27" i="2" s="1"/>
  <c r="F27" i="2" s="1"/>
  <c r="G27" i="2" s="1"/>
  <c r="D11" i="2"/>
  <c r="E11" i="2" s="1"/>
  <c r="F11" i="2" s="1"/>
  <c r="G11" i="2" s="1"/>
  <c r="D40" i="2"/>
  <c r="E40" i="2" s="1"/>
  <c r="F40" i="2" s="1"/>
  <c r="G40" i="2" s="1"/>
  <c r="D20" i="2"/>
  <c r="E20" i="2" s="1"/>
  <c r="F20" i="2" s="1"/>
  <c r="G20" i="2" s="1"/>
  <c r="D19" i="2"/>
  <c r="E19" i="2" s="1"/>
  <c r="F19" i="2" s="1"/>
  <c r="G19" i="2" s="1"/>
  <c r="D34" i="2"/>
  <c r="E34" i="2" s="1"/>
  <c r="F34" i="2" s="1"/>
  <c r="G34" i="2" s="1"/>
  <c r="D18" i="2"/>
  <c r="E18" i="2" s="1"/>
  <c r="F18" i="2" s="1"/>
  <c r="G18" i="2" s="1"/>
  <c r="D15" i="2"/>
  <c r="E15" i="2" s="1"/>
  <c r="F15" i="2" s="1"/>
  <c r="G15" i="2" s="1"/>
  <c r="D23" i="2"/>
  <c r="E23" i="2" s="1"/>
  <c r="F23" i="2" s="1"/>
  <c r="G23" i="2" s="1"/>
  <c r="D13" i="2"/>
  <c r="E13" i="2" s="1"/>
  <c r="F13" i="2" s="1"/>
  <c r="G13" i="2" s="1"/>
  <c r="D33" i="2"/>
  <c r="E33" i="2" s="1"/>
  <c r="F33" i="2" s="1"/>
  <c r="G33" i="2" s="1"/>
  <c r="D45" i="2"/>
  <c r="E45" i="2" s="1"/>
  <c r="F45" i="2" s="1"/>
  <c r="G45" i="2" s="1"/>
  <c r="D38" i="2"/>
  <c r="E38" i="2" s="1"/>
  <c r="F38" i="2" s="1"/>
  <c r="G38" i="2" s="1"/>
  <c r="D44" i="2"/>
  <c r="E44" i="2" s="1"/>
  <c r="F44" i="2" s="1"/>
  <c r="G44" i="2" s="1"/>
  <c r="D16" i="2"/>
  <c r="E16" i="2" s="1"/>
  <c r="F16" i="2" s="1"/>
  <c r="G16" i="2" s="1"/>
  <c r="D30" i="2"/>
  <c r="E30" i="2" s="1"/>
  <c r="F30" i="2" s="1"/>
  <c r="G30" i="2" s="1"/>
  <c r="D35" i="2"/>
  <c r="E35" i="2" s="1"/>
  <c r="F35" i="2" s="1"/>
  <c r="G35" i="2" s="1"/>
  <c r="D12" i="2"/>
  <c r="E12" i="2" s="1"/>
  <c r="F12" i="2" s="1"/>
  <c r="G12" i="2" s="1"/>
  <c r="D31" i="2"/>
  <c r="E31" i="2" s="1"/>
  <c r="F31" i="2" s="1"/>
  <c r="G31" i="2" s="1"/>
  <c r="D17" i="2"/>
  <c r="E17" i="2" s="1"/>
  <c r="F17" i="2" s="1"/>
  <c r="G17" i="2" s="1"/>
  <c r="D29" i="2"/>
  <c r="E29" i="2" s="1"/>
  <c r="F29" i="2" s="1"/>
  <c r="G29" i="2" s="1"/>
  <c r="D25" i="2"/>
  <c r="E25" i="2" s="1"/>
  <c r="F25" i="2" s="1"/>
  <c r="G25" i="2" s="1"/>
  <c r="D37" i="2"/>
  <c r="E37" i="2" s="1"/>
  <c r="F37" i="2" s="1"/>
  <c r="G37" i="2" s="1"/>
  <c r="D46" i="2"/>
  <c r="F28" i="1"/>
  <c r="G28" i="1" s="1"/>
  <c r="F15" i="1"/>
  <c r="G15" i="1" s="1"/>
  <c r="F22" i="1"/>
  <c r="G22" i="1" s="1"/>
  <c r="F32" i="1"/>
  <c r="G32" i="1" s="1"/>
  <c r="F23" i="1"/>
  <c r="G23" i="1" s="1"/>
  <c r="F25" i="1"/>
  <c r="G25" i="1" s="1"/>
  <c r="F14" i="1"/>
  <c r="G14" i="1" s="1"/>
  <c r="F12" i="1"/>
  <c r="F29" i="1"/>
  <c r="G29" i="1" s="1"/>
  <c r="F24" i="1"/>
  <c r="G24" i="1" s="1"/>
  <c r="F19" i="1"/>
  <c r="G19" i="1" s="1"/>
  <c r="F20" i="1"/>
  <c r="G20" i="1" s="1"/>
  <c r="F13" i="1"/>
  <c r="G13" i="1" s="1"/>
  <c r="F18" i="1"/>
  <c r="G18" i="1" s="1"/>
  <c r="F30" i="1"/>
  <c r="G30" i="1" s="1"/>
  <c r="E46" i="2" l="1"/>
  <c r="F46" i="2" s="1"/>
  <c r="G46" i="2" s="1"/>
  <c r="K38" i="2"/>
  <c r="D35" i="1"/>
  <c r="E35" i="1" s="1"/>
  <c r="F35" i="1" s="1"/>
  <c r="G35" i="1" s="1"/>
  <c r="C36" i="1"/>
  <c r="D26" i="2"/>
  <c r="E26" i="2" s="1"/>
  <c r="F26" i="2" s="1"/>
  <c r="G26" i="2" s="1"/>
  <c r="D36" i="2"/>
  <c r="E36" i="2" s="1"/>
  <c r="F36" i="2" s="1"/>
  <c r="G36" i="2" s="1"/>
  <c r="G12" i="1"/>
  <c r="D36" i="1" l="1"/>
  <c r="E36" i="1" s="1"/>
  <c r="F36" i="1" s="1"/>
  <c r="G36" i="1" s="1"/>
  <c r="C37" i="1"/>
  <c r="J10" i="2"/>
  <c r="K10" i="2" s="1"/>
  <c r="I10" i="2"/>
  <c r="J11" i="2" s="1"/>
  <c r="D37" i="1" l="1"/>
  <c r="E37" i="1" s="1"/>
  <c r="F37" i="1" s="1"/>
  <c r="C38" i="1"/>
  <c r="D38" i="1" l="1"/>
  <c r="E38" i="1" s="1"/>
  <c r="F38" i="1" s="1"/>
  <c r="G38" i="1" s="1"/>
  <c r="C39" i="1"/>
  <c r="G37" i="1"/>
  <c r="D39" i="1" l="1"/>
  <c r="E39" i="1" s="1"/>
  <c r="F39" i="1" s="1"/>
  <c r="G39" i="1" s="1"/>
  <c r="C40" i="1"/>
  <c r="D40" i="1" s="1"/>
  <c r="E40" i="1" s="1"/>
  <c r="F40" i="1" s="1"/>
  <c r="G40" i="1" l="1"/>
  <c r="J10" i="1" s="1"/>
  <c r="K10" i="1" s="1"/>
  <c r="I10" i="1"/>
  <c r="J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ανώτερης θλιβόμενης ίνας</t>
        </r>
      </text>
    </comment>
    <comment ref="H4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θέση εφελκυόμενου οπλισμού
</t>
        </r>
      </text>
    </comment>
    <comment ref="C9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yi-top(mm): απόσταση κ.β. φέτας από την ανώτερη θλιβόμενη ίνα</t>
        </r>
      </text>
    </comment>
    <comment ref="G9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layer moment (KNm): ως προς Κ.Β. διατομής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3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ανώτερης θλιβόμενης ίνας</t>
        </r>
      </text>
    </comment>
    <comment ref="H4" authorId="0" shapeId="0" xr:uid="{00000000-0006-0000-0100-000002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θέση εφελκυόμενου οπλισμού
</t>
        </r>
      </text>
    </comment>
    <comment ref="C9" authorId="0" shapeId="0" xr:uid="{00000000-0006-0000-0100-000003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yi-top(mm): απόσταση κ.β. φέτας από την ανώτερη θλιβόμενη ίνα</t>
        </r>
      </text>
    </comment>
    <comment ref="G9" authorId="0" shapeId="0" xr:uid="{00000000-0006-0000-0100-000004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layer moment (KNm): ως προς Κ.Β. διατομής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3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ανώτερης θλιβόμενης ίνας</t>
        </r>
      </text>
    </comment>
    <comment ref="H4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θέση εφελκυόμενου οπλισμού
</t>
        </r>
      </text>
    </comment>
    <comment ref="C9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yi-top(mm): απόσταση κ.β. φέτας από την ανώτερη θλιβόμενη ίνα</t>
        </r>
      </text>
    </comment>
    <comment ref="G9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161"/>
          </rPr>
          <t>user:</t>
        </r>
        <r>
          <rPr>
            <sz val="8"/>
            <color indexed="81"/>
            <rFont val="Tahoma"/>
            <family val="2"/>
            <charset val="161"/>
          </rPr>
          <t xml:space="preserve">
layer moment (KNm): ως προς Κ.Β. διατομής</t>
        </r>
      </text>
    </comment>
  </commentList>
</comments>
</file>

<file path=xl/sharedStrings.xml><?xml version="1.0" encoding="utf-8"?>
<sst xmlns="http://schemas.openxmlformats.org/spreadsheetml/2006/main" count="252" uniqueCount="85">
  <si>
    <t xml:space="preserve">Concrete </t>
  </si>
  <si>
    <t>layer # 1</t>
  </si>
  <si>
    <t>layer # 2</t>
  </si>
  <si>
    <t>layer # 3</t>
  </si>
  <si>
    <t>layer # 4</t>
  </si>
  <si>
    <t>layer # 5</t>
  </si>
  <si>
    <t>layer # 6</t>
  </si>
  <si>
    <t>layer # 7</t>
  </si>
  <si>
    <t>layer # 8</t>
  </si>
  <si>
    <t>layer # 9</t>
  </si>
  <si>
    <t>layer # 10</t>
  </si>
  <si>
    <t>εc=</t>
  </si>
  <si>
    <t>φ=</t>
  </si>
  <si>
    <t>layer strain</t>
  </si>
  <si>
    <t>x=</t>
  </si>
  <si>
    <t>layer force(KN)</t>
  </si>
  <si>
    <t>layer moment (KNm)</t>
  </si>
  <si>
    <t>layer # 11</t>
  </si>
  <si>
    <t>layer # 12</t>
  </si>
  <si>
    <t>layer # 13</t>
  </si>
  <si>
    <t>h(mm)=</t>
  </si>
  <si>
    <t>c(mm)=</t>
  </si>
  <si>
    <t>bb(mm)=</t>
  </si>
  <si>
    <t>stress    (MPa)</t>
  </si>
  <si>
    <t>Concrete layers=</t>
  </si>
  <si>
    <t>layer thickness=</t>
  </si>
  <si>
    <t>Residual N (KN)=</t>
  </si>
  <si>
    <t>steel</t>
  </si>
  <si>
    <t xml:space="preserve"> Ntotal (KN)</t>
  </si>
  <si>
    <t>Mtotal (KNm)</t>
  </si>
  <si>
    <t>layer # 14</t>
  </si>
  <si>
    <t>layer # 15</t>
  </si>
  <si>
    <t>layer # 16</t>
  </si>
  <si>
    <t>layer # 17</t>
  </si>
  <si>
    <t>layer # 18</t>
  </si>
  <si>
    <t>layer # 19</t>
  </si>
  <si>
    <t>layer # 20</t>
  </si>
  <si>
    <t>yi-top(mm)</t>
  </si>
  <si>
    <t>layer # 21</t>
  </si>
  <si>
    <t>layer # 22</t>
  </si>
  <si>
    <t>layer # 23</t>
  </si>
  <si>
    <t>layer # 24</t>
  </si>
  <si>
    <t>layer # 25</t>
  </si>
  <si>
    <t>Γεωμετρία</t>
  </si>
  <si>
    <t>Υλικά</t>
  </si>
  <si>
    <t>C</t>
  </si>
  <si>
    <t>S</t>
  </si>
  <si>
    <t>fcd=</t>
  </si>
  <si>
    <t>εyd=</t>
  </si>
  <si>
    <t>fyd=</t>
  </si>
  <si>
    <t>strains</t>
  </si>
  <si>
    <t>N(kN)=</t>
  </si>
  <si>
    <t>As (mm^2)</t>
  </si>
  <si>
    <t>Ac (mm^2)</t>
  </si>
  <si>
    <t>stress (MPa)</t>
  </si>
  <si>
    <t>c  μέχρι το Κ.Β. οπλισμού</t>
  </si>
  <si>
    <t>εs1=</t>
  </si>
  <si>
    <t>layer # 26</t>
  </si>
  <si>
    <t>layer # 27</t>
  </si>
  <si>
    <t>layer # 28</t>
  </si>
  <si>
    <t>layer # 29</t>
  </si>
  <si>
    <t>layer # 30</t>
  </si>
  <si>
    <t>2#8</t>
  </si>
  <si>
    <t>-</t>
  </si>
  <si>
    <t>2#10</t>
  </si>
  <si>
    <t>P(kN)</t>
  </si>
  <si>
    <t>CFRP</t>
  </si>
  <si>
    <t>Ef=</t>
  </si>
  <si>
    <t>εf,u=</t>
  </si>
  <si>
    <t>Αγκύρωση CFRP εξωτερικά επικολλούμενου</t>
  </si>
  <si>
    <t>so=</t>
  </si>
  <si>
    <t>bf=</t>
  </si>
  <si>
    <t>tf=</t>
  </si>
  <si>
    <t>εf=</t>
  </si>
  <si>
    <t>Lb,req=</t>
  </si>
  <si>
    <t>συναρτάται με την εφελκυστική αντοχή του σκυροδέματος</t>
  </si>
  <si>
    <t>τb=</t>
  </si>
  <si>
    <t>Ls=</t>
  </si>
  <si>
    <t>Μ=</t>
  </si>
  <si>
    <t>p=</t>
  </si>
  <si>
    <t>απόσταση lamin. από κάτω ίνα</t>
  </si>
  <si>
    <t>Ζητούμενο: P=</t>
  </si>
  <si>
    <t>ο χαλύβδινος οπλισμός</t>
  </si>
  <si>
    <t>Γιατί αστόχησε;</t>
  </si>
  <si>
    <t>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</si>
</sst>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00"/>
    <numFmt numFmtId="166" formatCode="0.000"/>
    <numFmt numFmtId="167" formatCode="0.0000"/>
    <numFmt numFmtId="168" formatCode="0.0000000"/>
    <numFmt numFmtId="169" formatCode="0.00000E+00"/>
    <numFmt numFmtId="170" formatCode="0.00000000"/>
    <numFmt numFmtId="171" formatCode="0.0000E+00"/>
  </numFmts>
  <fonts count="19" x14ac:knownFonts="1">
    <font>
      <sz val="10"/>
      <name val="Arial Greek"/>
      <charset val="161"/>
    </font>
    <font>
      <sz val="10"/>
      <name val="Arial Greek"/>
      <charset val="161"/>
    </font>
    <font>
      <sz val="8"/>
      <color indexed="81"/>
      <name val="Tahoma"/>
      <family val="2"/>
      <charset val="161"/>
    </font>
    <font>
      <b/>
      <sz val="8"/>
      <color indexed="81"/>
      <name val="Tahoma"/>
      <family val="2"/>
      <charset val="161"/>
    </font>
    <font>
      <b/>
      <sz val="9"/>
      <name val="Arial"/>
      <family val="2"/>
      <charset val="161"/>
    </font>
    <font>
      <sz val="9"/>
      <name val="Arial"/>
      <family val="2"/>
      <charset val="161"/>
    </font>
    <font>
      <sz val="9"/>
      <color indexed="10"/>
      <name val="Arial"/>
      <family val="2"/>
      <charset val="161"/>
    </font>
    <font>
      <sz val="9"/>
      <color indexed="48"/>
      <name val="Arial"/>
      <family val="2"/>
      <charset val="161"/>
    </font>
    <font>
      <b/>
      <sz val="9"/>
      <color indexed="10"/>
      <name val="Arial"/>
      <family val="2"/>
      <charset val="161"/>
    </font>
    <font>
      <sz val="8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rgb="FFFF0000"/>
      <name val="Arial"/>
      <family val="2"/>
      <charset val="161"/>
    </font>
    <font>
      <b/>
      <sz val="9"/>
      <color rgb="FFFF0000"/>
      <name val="Arial"/>
      <family val="2"/>
      <charset val="161"/>
    </font>
    <font>
      <b/>
      <sz val="9"/>
      <color theme="0" tint="-0.249977111117893"/>
      <name val="Arial"/>
      <family val="2"/>
      <charset val="161"/>
    </font>
    <font>
      <b/>
      <u/>
      <sz val="9"/>
      <color rgb="FFFF0000"/>
      <name val="Arial"/>
      <family val="2"/>
    </font>
    <font>
      <b/>
      <sz val="9"/>
      <color rgb="FF0000FF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/>
    <xf numFmtId="0" fontId="5" fillId="0" borderId="0" xfId="0" applyFont="1"/>
    <xf numFmtId="0" fontId="5" fillId="4" borderId="3" xfId="0" applyFont="1" applyFill="1" applyBorder="1"/>
    <xf numFmtId="0" fontId="5" fillId="4" borderId="4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168" fontId="5" fillId="0" borderId="0" xfId="0" applyNumberFormat="1" applyFont="1"/>
    <xf numFmtId="0" fontId="4" fillId="0" borderId="0" xfId="0" applyFont="1"/>
    <xf numFmtId="0" fontId="5" fillId="3" borderId="5" xfId="0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2" borderId="6" xfId="0" applyFont="1" applyFill="1" applyBorder="1"/>
    <xf numFmtId="0" fontId="5" fillId="2" borderId="5" xfId="0" applyFont="1" applyFill="1" applyBorder="1"/>
    <xf numFmtId="0" fontId="5" fillId="0" borderId="0" xfId="0" applyFont="1" applyAlignment="1">
      <alignment horizontal="right"/>
    </xf>
    <xf numFmtId="0" fontId="5" fillId="4" borderId="6" xfId="0" applyFont="1" applyFill="1" applyBorder="1"/>
    <xf numFmtId="0" fontId="5" fillId="0" borderId="0" xfId="0" applyFont="1" applyAlignment="1">
      <alignment horizontal="center"/>
    </xf>
    <xf numFmtId="0" fontId="5" fillId="5" borderId="0" xfId="0" applyFont="1" applyFill="1"/>
    <xf numFmtId="164" fontId="4" fillId="5" borderId="0" xfId="0" applyNumberFormat="1" applyFont="1" applyFill="1" applyAlignment="1">
      <alignment horizontal="center"/>
    </xf>
    <xf numFmtId="164" fontId="4" fillId="5" borderId="0" xfId="0" applyNumberFormat="1" applyFont="1" applyFill="1" applyAlignment="1">
      <alignment horizontal="right"/>
    </xf>
    <xf numFmtId="164" fontId="5" fillId="0" borderId="0" xfId="0" applyNumberFormat="1" applyFont="1" applyAlignment="1">
      <alignment horizontal="left"/>
    </xf>
    <xf numFmtId="0" fontId="4" fillId="5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horizontal="center"/>
    </xf>
    <xf numFmtId="2" fontId="5" fillId="0" borderId="1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0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2" fontId="5" fillId="0" borderId="0" xfId="0" applyNumberFormat="1" applyFont="1"/>
    <xf numFmtId="169" fontId="7" fillId="0" borderId="0" xfId="0" applyNumberFormat="1" applyFont="1"/>
    <xf numFmtId="167" fontId="5" fillId="0" borderId="0" xfId="0" applyNumberFormat="1" applyFont="1"/>
    <xf numFmtId="0" fontId="8" fillId="0" borderId="0" xfId="0" applyFont="1"/>
    <xf numFmtId="2" fontId="5" fillId="0" borderId="0" xfId="0" applyNumberFormat="1" applyFont="1" applyAlignment="1">
      <alignment horizontal="left"/>
    </xf>
    <xf numFmtId="2" fontId="7" fillId="0" borderId="0" xfId="0" applyNumberFormat="1" applyFont="1"/>
    <xf numFmtId="171" fontId="5" fillId="0" borderId="0" xfId="0" applyNumberFormat="1" applyFont="1"/>
    <xf numFmtId="0" fontId="4" fillId="0" borderId="0" xfId="0" applyFont="1" applyAlignment="1">
      <alignment horizontal="right"/>
    </xf>
    <xf numFmtId="169" fontId="5" fillId="0" borderId="0" xfId="0" applyNumberFormat="1" applyFont="1"/>
    <xf numFmtId="166" fontId="5" fillId="0" borderId="0" xfId="0" applyNumberFormat="1" applyFont="1"/>
    <xf numFmtId="164" fontId="4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1" fontId="5" fillId="0" borderId="0" xfId="0" applyNumberFormat="1" applyFont="1"/>
    <xf numFmtId="1" fontId="10" fillId="0" borderId="0" xfId="0" applyNumberFormat="1" applyFont="1" applyAlignment="1">
      <alignment horizontal="center"/>
    </xf>
    <xf numFmtId="0" fontId="5" fillId="4" borderId="16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/>
    <xf numFmtId="2" fontId="5" fillId="2" borderId="4" xfId="0" applyNumberFormat="1" applyFont="1" applyFill="1" applyBorder="1" applyAlignment="1">
      <alignment horizontal="center"/>
    </xf>
    <xf numFmtId="165" fontId="5" fillId="2" borderId="16" xfId="0" applyNumberFormat="1" applyFont="1" applyFill="1" applyBorder="1" applyAlignment="1">
      <alignment horizontal="center"/>
    </xf>
    <xf numFmtId="170" fontId="5" fillId="3" borderId="4" xfId="0" applyNumberFormat="1" applyFont="1" applyFill="1" applyBorder="1" applyAlignment="1">
      <alignment horizontal="center"/>
    </xf>
    <xf numFmtId="2" fontId="5" fillId="3" borderId="16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5" fillId="4" borderId="4" xfId="0" applyFont="1" applyFill="1" applyBorder="1"/>
    <xf numFmtId="0" fontId="4" fillId="2" borderId="3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5" xfId="0" applyFont="1" applyBorder="1"/>
    <xf numFmtId="0" fontId="5" fillId="0" borderId="5" xfId="0" applyFont="1" applyBorder="1"/>
    <xf numFmtId="0" fontId="5" fillId="2" borderId="5" xfId="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" fontId="4" fillId="5" borderId="0" xfId="0" applyNumberFormat="1" applyFont="1" applyFill="1" applyAlignment="1">
      <alignment horizontal="center"/>
    </xf>
    <xf numFmtId="164" fontId="4" fillId="7" borderId="0" xfId="0" applyNumberFormat="1" applyFont="1" applyFill="1" applyAlignment="1">
      <alignment horizontal="right"/>
    </xf>
    <xf numFmtId="0" fontId="4" fillId="3" borderId="5" xfId="0" applyFont="1" applyFill="1" applyBorder="1" applyAlignment="1">
      <alignment horizontal="right"/>
    </xf>
    <xf numFmtId="165" fontId="4" fillId="3" borderId="5" xfId="0" applyNumberFormat="1" applyFont="1" applyFill="1" applyBorder="1" applyAlignment="1">
      <alignment horizontal="center"/>
    </xf>
    <xf numFmtId="0" fontId="4" fillId="8" borderId="0" xfId="0" applyFont="1" applyFill="1" applyAlignment="1">
      <alignment horizontal="center" vertical="center"/>
    </xf>
    <xf numFmtId="0" fontId="4" fillId="8" borderId="0" xfId="0" applyFont="1" applyFill="1" applyAlignment="1">
      <alignment horizontal="center"/>
    </xf>
    <xf numFmtId="2" fontId="4" fillId="8" borderId="0" xfId="0" applyNumberFormat="1" applyFont="1" applyFill="1" applyAlignment="1">
      <alignment horizontal="center" vertical="center"/>
    </xf>
    <xf numFmtId="2" fontId="4" fillId="8" borderId="20" xfId="0" applyNumberFormat="1" applyFont="1" applyFill="1" applyBorder="1" applyAlignment="1">
      <alignment horizontal="center" vertical="center"/>
    </xf>
    <xf numFmtId="2" fontId="5" fillId="8" borderId="21" xfId="0" applyNumberFormat="1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center"/>
    </xf>
    <xf numFmtId="2" fontId="5" fillId="8" borderId="21" xfId="0" applyNumberFormat="1" applyFont="1" applyFill="1" applyBorder="1"/>
    <xf numFmtId="0" fontId="5" fillId="8" borderId="23" xfId="0" applyFont="1" applyFill="1" applyBorder="1" applyAlignment="1">
      <alignment horizontal="center"/>
    </xf>
    <xf numFmtId="0" fontId="11" fillId="0" borderId="24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9" fontId="5" fillId="0" borderId="0" xfId="1" applyFont="1" applyBorder="1"/>
    <xf numFmtId="0" fontId="14" fillId="3" borderId="0" xfId="0" applyFont="1" applyFill="1" applyAlignment="1">
      <alignment horizontal="right"/>
    </xf>
    <xf numFmtId="170" fontId="14" fillId="3" borderId="4" xfId="0" applyNumberFormat="1" applyFont="1" applyFill="1" applyBorder="1" applyAlignment="1">
      <alignment horizontal="center"/>
    </xf>
    <xf numFmtId="0" fontId="15" fillId="3" borderId="5" xfId="0" applyFont="1" applyFill="1" applyBorder="1" applyAlignment="1">
      <alignment horizontal="right"/>
    </xf>
    <xf numFmtId="0" fontId="15" fillId="0" borderId="4" xfId="0" applyFont="1" applyBorder="1"/>
    <xf numFmtId="167" fontId="14" fillId="0" borderId="0" xfId="0" applyNumberFormat="1" applyFont="1"/>
    <xf numFmtId="0" fontId="16" fillId="3" borderId="5" xfId="0" applyFont="1" applyFill="1" applyBorder="1" applyAlignment="1">
      <alignment horizontal="right"/>
    </xf>
    <xf numFmtId="0" fontId="15" fillId="0" borderId="0" xfId="0" applyFont="1"/>
    <xf numFmtId="0" fontId="4" fillId="7" borderId="0" xfId="0" applyFont="1" applyFill="1" applyAlignment="1">
      <alignment horizontal="left"/>
    </xf>
    <xf numFmtId="0" fontId="4" fillId="0" borderId="3" xfId="0" applyFont="1" applyBorder="1"/>
    <xf numFmtId="9" fontId="15" fillId="0" borderId="0" xfId="1" applyFont="1"/>
    <xf numFmtId="2" fontId="15" fillId="8" borderId="21" xfId="0" applyNumberFormat="1" applyFont="1" applyFill="1" applyBorder="1" applyAlignment="1">
      <alignment horizontal="center" vertical="center"/>
    </xf>
    <xf numFmtId="2" fontId="4" fillId="9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8" fillId="7" borderId="0" xfId="0" applyFont="1" applyFill="1" applyAlignment="1">
      <alignment horizontal="left"/>
    </xf>
    <xf numFmtId="165" fontId="5" fillId="0" borderId="0" xfId="0" applyNumberFormat="1" applyFont="1"/>
    <xf numFmtId="0" fontId="14" fillId="0" borderId="0" xfId="0" applyFont="1"/>
    <xf numFmtId="167" fontId="15" fillId="0" borderId="0" xfId="1" applyNumberFormat="1" applyFont="1" applyBorder="1"/>
    <xf numFmtId="0" fontId="5" fillId="0" borderId="5" xfId="0" applyFont="1" applyBorder="1" applyAlignment="1">
      <alignment horizontal="left"/>
    </xf>
    <xf numFmtId="0" fontId="4" fillId="6" borderId="18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164" fontId="4" fillId="6" borderId="19" xfId="0" applyNumberFormat="1" applyFont="1" applyFill="1" applyBorder="1" applyAlignment="1">
      <alignment horizontal="center" vertical="center" wrapText="1"/>
    </xf>
    <xf numFmtId="164" fontId="4" fillId="6" borderId="14" xfId="0" applyNumberFormat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38100</xdr:rowOff>
    </xdr:from>
    <xdr:to>
      <xdr:col>12</xdr:col>
      <xdr:colOff>617948</xdr:colOff>
      <xdr:row>32</xdr:row>
      <xdr:rowOff>62750</xdr:rowOff>
    </xdr:to>
    <xdr:pic>
      <xdr:nvPicPr>
        <xdr:cNvPr id="25" name="Εικόνα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2009775"/>
          <a:ext cx="3999323" cy="3072650"/>
        </a:xfrm>
        <a:prstGeom prst="rect">
          <a:avLst/>
        </a:prstGeom>
      </xdr:spPr>
    </xdr:pic>
    <xdr:clientData/>
  </xdr:twoCellAnchor>
  <xdr:twoCellAnchor>
    <xdr:from>
      <xdr:col>13</xdr:col>
      <xdr:colOff>333375</xdr:colOff>
      <xdr:row>12</xdr:row>
      <xdr:rowOff>114300</xdr:rowOff>
    </xdr:from>
    <xdr:to>
      <xdr:col>19</xdr:col>
      <xdr:colOff>581025</xdr:colOff>
      <xdr:row>30</xdr:row>
      <xdr:rowOff>38100</xdr:rowOff>
    </xdr:to>
    <xdr:grpSp>
      <xdr:nvGrpSpPr>
        <xdr:cNvPr id="30" name="Group 106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>
          <a:grpSpLocks/>
        </xdr:cNvGrpSpPr>
      </xdr:nvGrpSpPr>
      <xdr:grpSpPr bwMode="auto">
        <a:xfrm>
          <a:off x="10553140" y="2097741"/>
          <a:ext cx="4976532" cy="2747683"/>
          <a:chOff x="186" y="636"/>
          <a:chExt cx="3156" cy="1848"/>
        </a:xfrm>
      </xdr:grpSpPr>
      <xdr:pic>
        <xdr:nvPicPr>
          <xdr:cNvPr id="31" name="Εικόνα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6" y="636"/>
            <a:ext cx="3156" cy="18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32" name="Text Box 1052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8" y="2169"/>
            <a:ext cx="441" cy="1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pPr algn="l">
              <a:lnSpc>
                <a:spcPct val="80000"/>
              </a:lnSpc>
            </a:pPr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1200</a:t>
            </a:r>
          </a:p>
        </xdr:txBody>
      </xdr:sp>
      <xdr:sp macro="" textlink="">
        <xdr:nvSpPr>
          <xdr:cNvPr id="33" name="Text Box 1053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66" y="694"/>
            <a:ext cx="367" cy="1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pPr algn="l">
              <a:lnSpc>
                <a:spcPct val="80000"/>
              </a:lnSpc>
            </a:pPr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160</a:t>
            </a:r>
          </a:p>
        </xdr:txBody>
      </xdr:sp>
      <xdr:sp macro="" textlink="">
        <xdr:nvSpPr>
          <xdr:cNvPr id="34" name="Text Box 1054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08" y="739"/>
            <a:ext cx="367" cy="1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pPr algn="l">
              <a:lnSpc>
                <a:spcPct val="80000"/>
              </a:lnSpc>
            </a:pPr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420</a:t>
            </a:r>
          </a:p>
        </xdr:txBody>
      </xdr:sp>
      <xdr:sp macro="" textlink="">
        <xdr:nvSpPr>
          <xdr:cNvPr id="35" name="Text Box 1055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9" y="826"/>
            <a:ext cx="367" cy="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pPr algn="l">
              <a:lnSpc>
                <a:spcPct val="80000"/>
              </a:lnSpc>
            </a:pPr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100</a:t>
            </a:r>
          </a:p>
        </xdr:txBody>
      </xdr:sp>
      <xdr:sp macro="" textlink="">
        <xdr:nvSpPr>
          <xdr:cNvPr id="36" name="Text Box 1056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1" y="838"/>
            <a:ext cx="367" cy="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pPr algn="l">
              <a:lnSpc>
                <a:spcPct val="80000"/>
              </a:lnSpc>
            </a:pPr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100</a:t>
            </a:r>
          </a:p>
        </xdr:txBody>
      </xdr:sp>
      <xdr:sp macro="" textlink="">
        <xdr:nvSpPr>
          <xdr:cNvPr id="37" name="Text Box 1057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8" y="2045"/>
            <a:ext cx="441" cy="1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pPr algn="l">
              <a:lnSpc>
                <a:spcPct val="80000"/>
              </a:lnSpc>
            </a:pPr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1000</a:t>
            </a:r>
          </a:p>
        </xdr:txBody>
      </xdr:sp>
      <xdr:sp macro="" textlink="">
        <xdr:nvSpPr>
          <xdr:cNvPr id="38" name="Text Box 1058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1" y="736"/>
            <a:ext cx="367" cy="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pPr algn="l">
              <a:lnSpc>
                <a:spcPct val="80000"/>
              </a:lnSpc>
            </a:pPr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420</a:t>
            </a:r>
          </a:p>
        </xdr:txBody>
      </xdr:sp>
    </xdr:grpSp>
    <xdr:clientData/>
  </xdr:twoCellAnchor>
  <xdr:twoCellAnchor editAs="oneCell">
    <xdr:from>
      <xdr:col>7</xdr:col>
      <xdr:colOff>347382</xdr:colOff>
      <xdr:row>32</xdr:row>
      <xdr:rowOff>112058</xdr:rowOff>
    </xdr:from>
    <xdr:to>
      <xdr:col>12</xdr:col>
      <xdr:colOff>580956</xdr:colOff>
      <xdr:row>52</xdr:row>
      <xdr:rowOff>117658</xdr:rowOff>
    </xdr:to>
    <xdr:pic>
      <xdr:nvPicPr>
        <xdr:cNvPr id="26" name="Εικόνα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744"/>
        <a:stretch/>
      </xdr:blipFill>
      <xdr:spPr>
        <a:xfrm>
          <a:off x="6084794" y="5233146"/>
          <a:ext cx="3976338" cy="3143247"/>
        </a:xfrm>
        <a:prstGeom prst="rect">
          <a:avLst/>
        </a:prstGeom>
      </xdr:spPr>
    </xdr:pic>
    <xdr:clientData/>
  </xdr:twoCellAnchor>
  <xdr:twoCellAnchor>
    <xdr:from>
      <xdr:col>15</xdr:col>
      <xdr:colOff>762000</xdr:colOff>
      <xdr:row>12</xdr:row>
      <xdr:rowOff>56030</xdr:rowOff>
    </xdr:from>
    <xdr:to>
      <xdr:col>16</xdr:col>
      <xdr:colOff>89647</xdr:colOff>
      <xdr:row>16</xdr:row>
      <xdr:rowOff>56029</xdr:rowOff>
    </xdr:to>
    <xdr:sp macro="" textlink="">
      <xdr:nvSpPr>
        <xdr:cNvPr id="2" name="Βέλος: Κάτω 1">
          <a:extLst>
            <a:ext uri="{FF2B5EF4-FFF2-40B4-BE49-F238E27FC236}">
              <a16:creationId xmlns:a16="http://schemas.microsoft.com/office/drawing/2014/main" id="{2EBCF2C0-0E8E-7712-26CD-DB2CB80A377D}"/>
            </a:ext>
          </a:extLst>
        </xdr:cNvPr>
        <xdr:cNvSpPr/>
      </xdr:nvSpPr>
      <xdr:spPr>
        <a:xfrm>
          <a:off x="12550588" y="2039471"/>
          <a:ext cx="235324" cy="62752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twoCellAnchor>
    <xdr:from>
      <xdr:col>16</xdr:col>
      <xdr:colOff>544606</xdr:colOff>
      <xdr:row>12</xdr:row>
      <xdr:rowOff>51548</xdr:rowOff>
    </xdr:from>
    <xdr:to>
      <xdr:col>16</xdr:col>
      <xdr:colOff>779930</xdr:colOff>
      <xdr:row>16</xdr:row>
      <xdr:rowOff>51547</xdr:rowOff>
    </xdr:to>
    <xdr:sp macro="" textlink="">
      <xdr:nvSpPr>
        <xdr:cNvPr id="3" name="Βέλος: Κάτω 2">
          <a:extLst>
            <a:ext uri="{FF2B5EF4-FFF2-40B4-BE49-F238E27FC236}">
              <a16:creationId xmlns:a16="http://schemas.microsoft.com/office/drawing/2014/main" id="{CCB0CE9D-D130-432B-9E6A-05A831D000BE}"/>
            </a:ext>
          </a:extLst>
        </xdr:cNvPr>
        <xdr:cNvSpPr/>
      </xdr:nvSpPr>
      <xdr:spPr>
        <a:xfrm>
          <a:off x="13240871" y="2034989"/>
          <a:ext cx="235324" cy="627529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l-GR" sz="1100"/>
        </a:p>
      </xdr:txBody>
    </xdr:sp>
    <xdr:clientData/>
  </xdr:twoCellAnchor>
  <xdr:oneCellAnchor>
    <xdr:from>
      <xdr:col>15</xdr:col>
      <xdr:colOff>705970</xdr:colOff>
      <xdr:row>9</xdr:row>
      <xdr:rowOff>123265</xdr:rowOff>
    </xdr:from>
    <xdr:ext cx="307520" cy="37414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4900FFC-9B1E-E919-79B6-B484A55A74A9}"/>
            </a:ext>
          </a:extLst>
        </xdr:cNvPr>
        <xdr:cNvSpPr txBox="1"/>
      </xdr:nvSpPr>
      <xdr:spPr>
        <a:xfrm>
          <a:off x="12494558" y="1636059"/>
          <a:ext cx="30752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P</a:t>
          </a:r>
          <a:endParaRPr lang="el-GR" sz="1800" b="1"/>
        </a:p>
      </xdr:txBody>
    </xdr:sp>
    <xdr:clientData/>
  </xdr:oneCellAnchor>
  <xdr:oneCellAnchor>
    <xdr:from>
      <xdr:col>16</xdr:col>
      <xdr:colOff>537882</xdr:colOff>
      <xdr:row>9</xdr:row>
      <xdr:rowOff>134471</xdr:rowOff>
    </xdr:from>
    <xdr:ext cx="307520" cy="37414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3EDDB98-52B3-4618-9405-A4CAFDB58DDE}"/>
            </a:ext>
          </a:extLst>
        </xdr:cNvPr>
        <xdr:cNvSpPr txBox="1"/>
      </xdr:nvSpPr>
      <xdr:spPr>
        <a:xfrm>
          <a:off x="13234147" y="1647265"/>
          <a:ext cx="307520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800" b="1"/>
            <a:t>P</a:t>
          </a:r>
          <a:endParaRPr lang="el-GR" sz="18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324971</xdr:colOff>
      <xdr:row>12</xdr:row>
      <xdr:rowOff>78443</xdr:rowOff>
    </xdr:from>
    <xdr:to>
      <xdr:col>12</xdr:col>
      <xdr:colOff>333372</xdr:colOff>
      <xdr:row>27</xdr:row>
      <xdr:rowOff>102854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2383" y="2061884"/>
          <a:ext cx="3840813" cy="2377646"/>
        </a:xfrm>
        <a:prstGeom prst="rect">
          <a:avLst/>
        </a:prstGeom>
      </xdr:spPr>
    </xdr:pic>
    <xdr:clientData/>
  </xdr:twoCellAnchor>
  <xdr:twoCellAnchor>
    <xdr:from>
      <xdr:col>7</xdr:col>
      <xdr:colOff>526676</xdr:colOff>
      <xdr:row>45</xdr:row>
      <xdr:rowOff>134469</xdr:rowOff>
    </xdr:from>
    <xdr:to>
      <xdr:col>12</xdr:col>
      <xdr:colOff>212911</xdr:colOff>
      <xdr:row>52</xdr:row>
      <xdr:rowOff>37977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Ορθογώνιο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6264088" y="7295028"/>
              <a:ext cx="3518647" cy="1001684"/>
            </a:xfrm>
            <a:prstGeom prst="rect">
              <a:avLst/>
            </a:prstGeom>
            <a:ln w="28575">
              <a:noFill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b="1" i="0">
                            <a:solidFill>
                              <a:srgbClr val="FF0000"/>
                            </a:solidFill>
                            <a:latin typeface="Cambria Math"/>
                          </a:rPr>
                          <m:t>𝐋</m:t>
                        </m:r>
                      </m:e>
                      <m:sub>
                        <m:r>
                          <a:rPr lang="en-US" b="1" i="0">
                            <a:solidFill>
                              <a:srgbClr val="FF0000"/>
                            </a:solidFill>
                            <a:latin typeface="Cambria Math"/>
                          </a:rPr>
                          <m:t>𝐛</m:t>
                        </m:r>
                      </m:sub>
                    </m:sSub>
                    <m:r>
                      <a:rPr lang="en-GB" b="1">
                        <a:solidFill>
                          <a:srgbClr val="FF0000"/>
                        </a:solidFill>
                        <a:latin typeface="Cambria Math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n-US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𝟑</m:t>
                        </m:r>
                        <m:f>
                          <m:fPr>
                            <m:ctrlPr>
                              <a:rPr lang="en-US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GB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𝐄</m:t>
                                </m:r>
                              </m:e>
                              <m:sub>
                                <m:r>
                                  <a:rPr lang="en-GB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𝐟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en-US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1" i="0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∗</m:t>
                                </m:r>
                                <m:r>
                                  <a:rPr lang="en-US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𝒏</m:t>
                                </m:r>
                                <m:r>
                                  <a:rPr lang="en-US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∗</m:t>
                                </m:r>
                                <m:r>
                                  <a:rPr lang="en-GB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𝐭</m:t>
                                </m:r>
                              </m:e>
                              <m:sub>
                                <m:r>
                                  <a:rPr lang="en-GB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𝐟</m:t>
                                </m:r>
                              </m:sub>
                            </m:sSub>
                            <m:r>
                              <a:rPr lang="en-US" b="1" i="1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US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GB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𝐬</m:t>
                                </m:r>
                              </m:e>
                              <m:sub>
                                <m:r>
                                  <a:rPr lang="en-US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𝒐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𝛕</m:t>
                                </m:r>
                              </m:e>
                              <m:sub>
                                <m:r>
                                  <a:rPr lang="en-GB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𝐛</m:t>
                                </m:r>
                              </m:sub>
                            </m:sSub>
                          </m:den>
                        </m:f>
                      </m:e>
                    </m:rad>
                  </m:oMath>
                </m:oMathPara>
              </a14:m>
              <a:endParaRPr lang="en-US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5" name="Ορθογώνιο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6264088" y="7295028"/>
              <a:ext cx="3518647" cy="1001684"/>
            </a:xfrm>
            <a:prstGeom prst="rect">
              <a:avLst/>
            </a:prstGeom>
            <a:ln w="28575">
              <a:noFill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𝐋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𝐛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=</a:t>
              </a:r>
              <a:r>
                <a:rPr lang="en-US" i="0">
                  <a:solidFill>
                    <a:srgbClr val="FF0000"/>
                  </a:solidFill>
                  <a:latin typeface="Cambria Math" panose="02040503050406030204" pitchFamily="18" charset="0"/>
                </a:rPr>
                <a:t>√(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𝟑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 (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𝐄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𝐟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 〖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∗𝒏∗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𝐭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〗_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𝐟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∗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𝐬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𝒐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)/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𝛕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𝐛</a:t>
              </a:r>
              <a:r>
                <a:rPr lang="en-GB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)</a:t>
              </a:r>
              <a:endParaRPr lang="en-US">
                <a:solidFill>
                  <a:srgbClr val="FF0000"/>
                </a:solidFill>
              </a:endParaRPr>
            </a:p>
          </xdr:txBody>
        </xdr:sp>
      </mc:Fallback>
    </mc:AlternateContent>
    <xdr:clientData/>
  </xdr:twoCellAnchor>
  <xdr:twoCellAnchor>
    <xdr:from>
      <xdr:col>12</xdr:col>
      <xdr:colOff>537883</xdr:colOff>
      <xdr:row>12</xdr:row>
      <xdr:rowOff>33614</xdr:rowOff>
    </xdr:from>
    <xdr:to>
      <xdr:col>19</xdr:col>
      <xdr:colOff>187516</xdr:colOff>
      <xdr:row>24</xdr:row>
      <xdr:rowOff>114761</xdr:rowOff>
    </xdr:to>
    <xdr:grpSp>
      <xdr:nvGrpSpPr>
        <xdr:cNvPr id="6" name="Group 108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>
          <a:grpSpLocks/>
        </xdr:cNvGrpSpPr>
      </xdr:nvGrpSpPr>
      <xdr:grpSpPr bwMode="auto">
        <a:xfrm>
          <a:off x="10107707" y="2017055"/>
          <a:ext cx="5118103" cy="1963735"/>
          <a:chOff x="32" y="2837"/>
          <a:chExt cx="3224" cy="1237"/>
        </a:xfrm>
      </xdr:grpSpPr>
      <xdr:sp macro="" textlink="">
        <xdr:nvSpPr>
          <xdr:cNvPr id="7" name="Text Box 102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2" y="3849"/>
            <a:ext cx="365" cy="1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l-GR" altLang="el-GR" sz="900"/>
              <a:t>100</a:t>
            </a:r>
          </a:p>
          <a:p>
            <a:pPr lvl="1" algn="l"/>
            <a:endParaRPr lang="el-GR" altLang="el-GR" sz="900">
              <a:latin typeface="Arial" charset="0"/>
            </a:endParaRPr>
          </a:p>
          <a:p>
            <a:pPr algn="l"/>
            <a:endParaRPr lang="el-GR" altLang="el-GR" sz="900">
              <a:latin typeface="Arial" charset="0"/>
            </a:endParaRPr>
          </a:p>
          <a:p>
            <a:pPr algn="l"/>
            <a:endParaRPr lang="el-GR" altLang="el-GR" sz="900">
              <a:latin typeface="Arial" charset="0"/>
            </a:endParaRPr>
          </a:p>
          <a:p>
            <a:pPr algn="l"/>
            <a:endParaRPr lang="el-GR" altLang="el-GR" sz="900">
              <a:latin typeface="Arial" charset="0"/>
            </a:endParaRPr>
          </a:p>
          <a:p>
            <a:endParaRPr lang="el-GR" altLang="el-GR"/>
          </a:p>
        </xdr:txBody>
      </xdr:sp>
      <xdr:pic>
        <xdr:nvPicPr>
          <xdr:cNvPr id="8" name="Εικόνα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67" t="24414" r="38547" b="24414"/>
          <a:stretch>
            <a:fillRect/>
          </a:stretch>
        </xdr:blipFill>
        <xdr:spPr bwMode="auto">
          <a:xfrm>
            <a:off x="118" y="2877"/>
            <a:ext cx="3138" cy="11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Text Box 1029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14" y="2837"/>
            <a:ext cx="581" cy="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1200</a:t>
            </a:r>
          </a:p>
        </xdr:txBody>
      </xdr:sp>
      <xdr:sp macro="" textlink="">
        <xdr:nvSpPr>
          <xdr:cNvPr id="10" name="Text Box 1030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363" y="3687"/>
            <a:ext cx="517" cy="1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940</a:t>
            </a:r>
            <a:endParaRPr lang="el-GR" altLang="el-GR"/>
          </a:p>
        </xdr:txBody>
      </xdr:sp>
      <xdr:sp macro="" textlink="">
        <xdr:nvSpPr>
          <xdr:cNvPr id="11" name="Text Box 103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 txBox="1">
            <a:spLocks noChangeArrowheads="1"/>
          </xdr:cNvSpPr>
        </xdr:nvSpPr>
        <xdr:spPr bwMode="auto">
          <a:xfrm rot="-5400000">
            <a:off x="2989" y="3310"/>
            <a:ext cx="334" cy="1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300</a:t>
            </a:r>
            <a:endParaRPr lang="el-GR" altLang="el-GR"/>
          </a:p>
        </xdr:txBody>
      </xdr:sp>
      <xdr:sp macro="" textlink="">
        <xdr:nvSpPr>
          <xdr:cNvPr id="12" name="Text Box 103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6" y="3795"/>
            <a:ext cx="662" cy="2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L</a:t>
            </a:r>
            <a:r>
              <a:rPr lang="el-GR" altLang="el-GR" baseline="-25000">
                <a:solidFill>
                  <a:srgbClr val="000000"/>
                </a:solidFill>
                <a:latin typeface="Arial" charset="0"/>
              </a:rPr>
              <a:t>b</a:t>
            </a:r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 = 390</a:t>
            </a:r>
            <a:endParaRPr lang="el-GR" altLang="el-GR"/>
          </a:p>
        </xdr:txBody>
      </xdr:sp>
      <xdr:sp macro="" textlink="">
        <xdr:nvSpPr>
          <xdr:cNvPr id="13" name="Text Box 1033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1" y="3647"/>
            <a:ext cx="292" cy="1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30</a:t>
            </a:r>
            <a:endParaRPr lang="el-GR" altLang="el-GR"/>
          </a:p>
        </xdr:txBody>
      </xdr:sp>
      <xdr:sp macro="" textlink="">
        <xdr:nvSpPr>
          <xdr:cNvPr id="14" name="Text Box 1034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7" y="2947"/>
            <a:ext cx="396" cy="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160</a:t>
            </a:r>
            <a:endParaRPr lang="el-GR" altLang="el-GR"/>
          </a:p>
        </xdr:txBody>
      </xdr:sp>
      <xdr:sp macro="" textlink="">
        <xdr:nvSpPr>
          <xdr:cNvPr id="15" name="Text Box 1035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65" y="2951"/>
            <a:ext cx="657" cy="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n-US" altLang="el-GR" sz="1400">
                <a:solidFill>
                  <a:srgbClr val="000000"/>
                </a:solidFill>
                <a:latin typeface="Arial" charset="0"/>
              </a:rPr>
              <a:t>Supports</a:t>
            </a:r>
            <a:endParaRPr lang="el-GR" altLang="el-GR">
              <a:solidFill>
                <a:srgbClr val="000000"/>
              </a:solidFill>
            </a:endParaRPr>
          </a:p>
        </xdr:txBody>
      </xdr:sp>
      <xdr:sp macro="" textlink="">
        <xdr:nvSpPr>
          <xdr:cNvPr id="16" name="Text Box 1036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13" y="3399"/>
            <a:ext cx="656" cy="2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n-US" altLang="el-GR" sz="1400">
                <a:solidFill>
                  <a:srgbClr val="808080"/>
                </a:solidFill>
                <a:latin typeface="Arial" charset="0"/>
              </a:rPr>
              <a:t>Laminate</a:t>
            </a:r>
            <a:endParaRPr lang="el-GR" altLang="el-GR">
              <a:solidFill>
                <a:srgbClr val="808080"/>
              </a:solidFill>
            </a:endParaRPr>
          </a:p>
        </xdr:txBody>
      </xdr:sp>
      <xdr:sp macro="" textlink="">
        <xdr:nvSpPr>
          <xdr:cNvPr id="17" name="Text Box 1037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829" y="3798"/>
            <a:ext cx="996" cy="1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pPr algn="l"/>
            <a:r>
              <a:rPr lang="en-US" altLang="el-GR" sz="1400">
                <a:solidFill>
                  <a:srgbClr val="000000"/>
                </a:solidFill>
                <a:latin typeface="Arial" charset="0"/>
              </a:rPr>
              <a:t>Load</a:t>
            </a:r>
            <a:r>
              <a:rPr lang="el-GR" altLang="el-GR" sz="900">
                <a:latin typeface="Times New Roman" pitchFamily="18" charset="0"/>
              </a:rPr>
              <a:t> </a:t>
            </a:r>
            <a:r>
              <a:rPr lang="en-US" altLang="el-GR" sz="1400">
                <a:solidFill>
                  <a:srgbClr val="000000"/>
                </a:solidFill>
                <a:latin typeface="Arial" charset="0"/>
              </a:rPr>
              <a:t>points</a:t>
            </a:r>
            <a:endParaRPr lang="el-GR" altLang="el-GR"/>
          </a:p>
        </xdr:txBody>
      </xdr:sp>
      <xdr:sp macro="" textlink="">
        <xdr:nvSpPr>
          <xdr:cNvPr id="18" name="Text Box 1038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10" y="3137"/>
            <a:ext cx="729" cy="1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n-US" altLang="el-GR" sz="1400">
                <a:solidFill>
                  <a:srgbClr val="000000"/>
                </a:solidFill>
                <a:latin typeface="Arial" charset="0"/>
              </a:rPr>
              <a:t>Concrete</a:t>
            </a:r>
            <a:endParaRPr lang="el-GR" altLang="el-GR"/>
          </a:p>
        </xdr:txBody>
      </xdr:sp>
      <xdr:sp macro="" textlink="">
        <xdr:nvSpPr>
          <xdr:cNvPr id="19" name="Text Box 1039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" y="3827"/>
            <a:ext cx="347" cy="1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pPr algn="l">
              <a:lnSpc>
                <a:spcPct val="80000"/>
              </a:lnSpc>
            </a:pPr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100</a:t>
            </a:r>
          </a:p>
        </xdr:txBody>
      </xdr:sp>
      <xdr:sp macro="" textlink="">
        <xdr:nvSpPr>
          <xdr:cNvPr id="20" name="Text Box 1073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02" y="3095"/>
            <a:ext cx="729" cy="1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n-US" altLang="el-GR" sz="1400">
                <a:solidFill>
                  <a:srgbClr val="000000"/>
                </a:solidFill>
                <a:latin typeface="Arial" charset="0"/>
              </a:rPr>
              <a:t>Jacket</a:t>
            </a:r>
            <a:endParaRPr lang="el-GR" altLang="el-GR"/>
          </a:p>
        </xdr:txBody>
      </xdr:sp>
      <xdr:sp macro="" textlink="">
        <xdr:nvSpPr>
          <xdr:cNvPr id="21" name="Line 1074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888" y="3204"/>
            <a:ext cx="144" cy="6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endParaRPr lang="el-GR"/>
          </a:p>
        </xdr:txBody>
      </xdr:sp>
      <xdr:sp macro="" textlink="">
        <xdr:nvSpPr>
          <xdr:cNvPr id="22" name="Text Box 1075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311" y="3663"/>
            <a:ext cx="517" cy="19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r>
              <a:rPr lang="el-GR" altLang="el-GR" sz="1400">
                <a:solidFill>
                  <a:srgbClr val="000000"/>
                </a:solidFill>
                <a:latin typeface="Arial" charset="0"/>
              </a:rPr>
              <a:t>200</a:t>
            </a:r>
            <a:endParaRPr lang="el-GR" altLang="el-GR"/>
          </a:p>
        </xdr:txBody>
      </xdr:sp>
      <xdr:sp macro="" textlink="">
        <xdr:nvSpPr>
          <xdr:cNvPr id="23" name="Line 1080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84" y="3042"/>
            <a:ext cx="96" cy="48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1pPr>
            <a:lvl2pPr marL="4572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2pPr>
            <a:lvl3pPr marL="9144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3pPr>
            <a:lvl4pPr marL="13716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4pPr>
            <a:lvl5pPr marL="1828800" algn="ctr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rgbClr val="FFFE00"/>
                </a:solidFill>
                <a:latin typeface="Tahoma" pitchFamily="34" charset="0"/>
                <a:ea typeface="+mn-ea"/>
                <a:cs typeface="+mn-cs"/>
              </a:defRPr>
            </a:lvl9pPr>
          </a:lstStyle>
          <a:p>
            <a:endParaRPr lang="el-GR"/>
          </a:p>
        </xdr:txBody>
      </xdr:sp>
    </xdr:grpSp>
    <xdr:clientData/>
  </xdr:twoCellAnchor>
  <xdr:twoCellAnchor>
    <xdr:from>
      <xdr:col>12</xdr:col>
      <xdr:colOff>33617</xdr:colOff>
      <xdr:row>42</xdr:row>
      <xdr:rowOff>89646</xdr:rowOff>
    </xdr:from>
    <xdr:to>
      <xdr:col>17</xdr:col>
      <xdr:colOff>381000</xdr:colOff>
      <xdr:row>45</xdr:row>
      <xdr:rowOff>44822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94">
              <a:extLst>
                <a:ext uri="{FF2B5EF4-FFF2-40B4-BE49-F238E27FC236}">
                  <a16:creationId xmlns:a16="http://schemas.microsoft.com/office/drawing/2014/main" id="{8D50B060-E3EE-F6B4-A857-28D15D093ED4}"/>
                </a:ext>
              </a:extLst>
            </xdr:cNvPr>
            <xdr:cNvSpPr txBox="1"/>
          </xdr:nvSpPr>
          <xdr:spPr>
            <a:xfrm>
              <a:off x="9603441" y="6779558"/>
              <a:ext cx="4381500" cy="425823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l-GR" sz="1600">
                  <a:solidFill>
                    <a:srgbClr val="FF0000"/>
                  </a:solidFill>
                </a:rPr>
                <a:t>Ολίσθηση </a:t>
              </a:r>
              <a:r>
                <a:rPr lang="en-US" sz="1600">
                  <a:solidFill>
                    <a:srgbClr val="FF0000"/>
                  </a:solidFill>
                </a:rPr>
                <a:t>s</a:t>
              </a:r>
              <a:r>
                <a:rPr lang="en-US" sz="1600" baseline="-25000">
                  <a:solidFill>
                    <a:srgbClr val="FF0000"/>
                  </a:solidFill>
                </a:rPr>
                <a:t>o</a:t>
              </a:r>
              <a:r>
                <a:rPr lang="en-US" sz="1600">
                  <a:solidFill>
                    <a:srgbClr val="FF0000"/>
                  </a:solidFill>
                </a:rPr>
                <a:t>: </a:t>
              </a:r>
              <a:r>
                <a:rPr lang="el-GR" sz="1600">
                  <a:solidFill>
                    <a:srgbClr val="FF0000"/>
                  </a:solidFill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𝒔</m:t>
                      </m:r>
                    </m:e>
                    <m:sub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𝟎</m:t>
                      </m:r>
                    </m:sub>
                  </m:sSub>
                  <m:r>
                    <a:rPr lang="en-US" sz="1600" b="1" i="1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m:t>=</m:t>
                  </m:r>
                  <m:nary>
                    <m:naryPr>
                      <m:ctrlP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𝟎</m:t>
                      </m:r>
                    </m:sub>
                    <m:sup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𝑳𝒃</m:t>
                      </m:r>
                    </m:sup>
                    <m:e>
                      <m:r>
                        <a:rPr lang="el-GR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𝜺</m:t>
                      </m:r>
                      <m:r>
                        <a:rPr lang="el-GR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∙</m:t>
                      </m:r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𝒅𝒙</m:t>
                      </m:r>
                    </m:e>
                  </m:nary>
                  <m:r>
                    <a:rPr lang="en-US" sz="1600" b="1" i="1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m:t>=</m:t>
                  </m:r>
                  <m:r>
                    <a:rPr lang="en-US" sz="1600" b="1" i="1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m:t>𝟎</m:t>
                  </m:r>
                  <m:r>
                    <a:rPr lang="en-US" sz="1600" b="1" i="1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m:t>.</m:t>
                  </m:r>
                  <m:r>
                    <a:rPr lang="en-US" sz="1600" b="1" i="1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m:t>𝟓</m:t>
                  </m:r>
                  <m:sSub>
                    <m:sSubPr>
                      <m:ctrlP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𝑳</m:t>
                      </m:r>
                    </m:e>
                    <m:sub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𝒃</m:t>
                      </m:r>
                    </m:sub>
                  </m:sSub>
                  <m:sSub>
                    <m:sSubPr>
                      <m:ctrlP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l-GR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𝜺</m:t>
                      </m:r>
                    </m:e>
                    <m:sub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𝒇</m:t>
                      </m:r>
                    </m:sub>
                  </m:sSub>
                </m:oMath>
              </a14:m>
              <a:endParaRPr lang="en-US" sz="1600" b="1" i="1">
                <a:solidFill>
                  <a:srgbClr val="FF0000"/>
                </a:solidFill>
                <a:latin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4" name="TextBox 94">
              <a:extLst>
                <a:ext uri="{FF2B5EF4-FFF2-40B4-BE49-F238E27FC236}">
                  <a16:creationId xmlns:a16="http://schemas.microsoft.com/office/drawing/2014/main" id="{8D50B060-E3EE-F6B4-A857-28D15D093ED4}"/>
                </a:ext>
              </a:extLst>
            </xdr:cNvPr>
            <xdr:cNvSpPr txBox="1"/>
          </xdr:nvSpPr>
          <xdr:spPr>
            <a:xfrm>
              <a:off x="9603441" y="6779558"/>
              <a:ext cx="4381500" cy="425823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l-GR" sz="1600">
                  <a:solidFill>
                    <a:srgbClr val="FF0000"/>
                  </a:solidFill>
                </a:rPr>
                <a:t>Ολίσθηση </a:t>
              </a:r>
              <a:r>
                <a:rPr lang="en-US" sz="1600">
                  <a:solidFill>
                    <a:srgbClr val="FF0000"/>
                  </a:solidFill>
                </a:rPr>
                <a:t>s</a:t>
              </a:r>
              <a:r>
                <a:rPr lang="en-US" sz="1600" baseline="-25000">
                  <a:solidFill>
                    <a:srgbClr val="FF0000"/>
                  </a:solidFill>
                </a:rPr>
                <a:t>o</a:t>
              </a:r>
              <a:r>
                <a:rPr lang="en-US" sz="1600">
                  <a:solidFill>
                    <a:srgbClr val="FF0000"/>
                  </a:solidFill>
                </a:rPr>
                <a:t>: </a:t>
              </a:r>
              <a:r>
                <a:rPr lang="el-GR" sz="1600">
                  <a:solidFill>
                    <a:srgbClr val="FF0000"/>
                  </a:solidFill>
                </a:rPr>
                <a:t> </a:t>
              </a:r>
              <a:r>
                <a:rPr lang="en-US" sz="16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𝒔_𝟎=∫_𝟎^𝑳𝒃</a:t>
              </a:r>
              <a:r>
                <a:rPr lang="en-US" sz="16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▒〖</a:t>
              </a:r>
              <a:r>
                <a:rPr lang="el-GR" sz="16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𝜺</a:t>
              </a:r>
              <a:r>
                <a:rPr lang="el-GR" sz="16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n-US" sz="16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𝒅𝒙〗</a:t>
              </a:r>
              <a:r>
                <a:rPr lang="en-US" sz="16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=𝟎.𝟓𝑳_𝒃 </a:t>
              </a:r>
              <a:r>
                <a:rPr lang="el-GR" sz="16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𝜺</a:t>
              </a:r>
              <a:r>
                <a:rPr lang="en-US" sz="16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_𝒇</a:t>
              </a:r>
              <a:endParaRPr lang="en-US" sz="1600" b="1" i="1">
                <a:solidFill>
                  <a:srgbClr val="FF0000"/>
                </a:solidFill>
                <a:latin typeface="Cambria Math" panose="02040503050406030204" pitchFamily="18" charset="0"/>
              </a:endParaRP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515471</xdr:colOff>
      <xdr:row>8</xdr:row>
      <xdr:rowOff>100852</xdr:rowOff>
    </xdr:from>
    <xdr:to>
      <xdr:col>18</xdr:col>
      <xdr:colOff>89816</xdr:colOff>
      <xdr:row>25</xdr:row>
      <xdr:rowOff>116324</xdr:rowOff>
    </xdr:to>
    <xdr:pic>
      <xdr:nvPicPr>
        <xdr:cNvPr id="44" name="Εικόνα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55206" y="1456764"/>
          <a:ext cx="5054022" cy="2682472"/>
        </a:xfrm>
        <a:prstGeom prst="rect">
          <a:avLst/>
        </a:prstGeom>
      </xdr:spPr>
    </xdr:pic>
    <xdr:clientData/>
  </xdr:twoCellAnchor>
  <xdr:twoCellAnchor>
    <xdr:from>
      <xdr:col>12</xdr:col>
      <xdr:colOff>33617</xdr:colOff>
      <xdr:row>43</xdr:row>
      <xdr:rowOff>89646</xdr:rowOff>
    </xdr:from>
    <xdr:to>
      <xdr:col>17</xdr:col>
      <xdr:colOff>381000</xdr:colOff>
      <xdr:row>46</xdr:row>
      <xdr:rowOff>44822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94">
              <a:extLst>
                <a:ext uri="{FF2B5EF4-FFF2-40B4-BE49-F238E27FC236}">
                  <a16:creationId xmlns:a16="http://schemas.microsoft.com/office/drawing/2014/main" id="{9E4C62B7-D7BB-45CF-8D28-2D918C36E25A}"/>
                </a:ext>
              </a:extLst>
            </xdr:cNvPr>
            <xdr:cNvSpPr txBox="1"/>
          </xdr:nvSpPr>
          <xdr:spPr>
            <a:xfrm>
              <a:off x="9596717" y="6652371"/>
              <a:ext cx="4385983" cy="412376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l-GR" sz="1600">
                  <a:solidFill>
                    <a:srgbClr val="FF0000"/>
                  </a:solidFill>
                </a:rPr>
                <a:t>Ολίσθηση </a:t>
              </a:r>
              <a:r>
                <a:rPr lang="en-US" sz="1600">
                  <a:solidFill>
                    <a:srgbClr val="FF0000"/>
                  </a:solidFill>
                </a:rPr>
                <a:t>s</a:t>
              </a:r>
              <a:r>
                <a:rPr lang="en-US" sz="1600" baseline="-25000">
                  <a:solidFill>
                    <a:srgbClr val="FF0000"/>
                  </a:solidFill>
                </a:rPr>
                <a:t>o</a:t>
              </a:r>
              <a:r>
                <a:rPr lang="en-US" sz="1600">
                  <a:solidFill>
                    <a:srgbClr val="FF0000"/>
                  </a:solidFill>
                </a:rPr>
                <a:t>: </a:t>
              </a:r>
              <a:r>
                <a:rPr lang="el-GR" sz="1600">
                  <a:solidFill>
                    <a:srgbClr val="FF0000"/>
                  </a:solidFill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𝒔</m:t>
                      </m:r>
                    </m:e>
                    <m:sub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𝟎</m:t>
                      </m:r>
                    </m:sub>
                  </m:sSub>
                  <m:r>
                    <a:rPr lang="en-US" sz="1600" b="1" i="1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m:t>=</m:t>
                  </m:r>
                  <m:nary>
                    <m:naryPr>
                      <m:ctrlP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𝟎</m:t>
                      </m:r>
                    </m:sub>
                    <m:sup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𝑳𝒃</m:t>
                      </m:r>
                    </m:sup>
                    <m:e>
                      <m:r>
                        <a:rPr lang="el-GR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𝜺</m:t>
                      </m:r>
                      <m:r>
                        <a:rPr lang="el-GR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∙</m:t>
                      </m:r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𝒅𝒙</m:t>
                      </m:r>
                    </m:e>
                  </m:nary>
                  <m:r>
                    <a:rPr lang="en-US" sz="1600" b="1" i="1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m:t>=</m:t>
                  </m:r>
                  <m:r>
                    <a:rPr lang="en-US" sz="1600" b="1" i="1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m:t>𝟎</m:t>
                  </m:r>
                  <m:r>
                    <a:rPr lang="en-US" sz="1600" b="1" i="1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m:t>.</m:t>
                  </m:r>
                  <m:r>
                    <a:rPr lang="en-US" sz="1600" b="1" i="1">
                      <a:solidFill>
                        <a:srgbClr val="FF0000"/>
                      </a:solidFill>
                      <a:latin typeface="Cambria Math" panose="02040503050406030204" pitchFamily="18" charset="0"/>
                    </a:rPr>
                    <m:t>𝟓</m:t>
                  </m:r>
                  <m:sSub>
                    <m:sSubPr>
                      <m:ctrlP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𝑳</m:t>
                      </m:r>
                    </m:e>
                    <m:sub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𝒃</m:t>
                      </m:r>
                    </m:sub>
                  </m:sSub>
                  <m:sSub>
                    <m:sSubPr>
                      <m:ctrlP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el-GR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𝜺</m:t>
                      </m:r>
                    </m:e>
                    <m:sub>
                      <m:r>
                        <a:rPr lang="en-US" sz="1600" b="1" i="1">
                          <a:solidFill>
                            <a:srgbClr val="FF0000"/>
                          </a:solidFill>
                          <a:latin typeface="Cambria Math" panose="02040503050406030204" pitchFamily="18" charset="0"/>
                        </a:rPr>
                        <m:t>𝒇</m:t>
                      </m:r>
                    </m:sub>
                  </m:sSub>
                </m:oMath>
              </a14:m>
              <a:endParaRPr lang="en-US" sz="1600" b="1" i="1">
                <a:solidFill>
                  <a:srgbClr val="FF0000"/>
                </a:solidFill>
                <a:latin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5" name="TextBox 94">
              <a:extLst>
                <a:ext uri="{FF2B5EF4-FFF2-40B4-BE49-F238E27FC236}">
                  <a16:creationId xmlns:a16="http://schemas.microsoft.com/office/drawing/2014/main" id="{9E4C62B7-D7BB-45CF-8D28-2D918C36E25A}"/>
                </a:ext>
              </a:extLst>
            </xdr:cNvPr>
            <xdr:cNvSpPr txBox="1"/>
          </xdr:nvSpPr>
          <xdr:spPr>
            <a:xfrm>
              <a:off x="9596717" y="6652371"/>
              <a:ext cx="4385983" cy="412376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r>
                <a:rPr lang="el-GR" sz="1600">
                  <a:solidFill>
                    <a:srgbClr val="FF0000"/>
                  </a:solidFill>
                </a:rPr>
                <a:t>Ολίσθηση </a:t>
              </a:r>
              <a:r>
                <a:rPr lang="en-US" sz="1600">
                  <a:solidFill>
                    <a:srgbClr val="FF0000"/>
                  </a:solidFill>
                </a:rPr>
                <a:t>s</a:t>
              </a:r>
              <a:r>
                <a:rPr lang="en-US" sz="1600" baseline="-25000">
                  <a:solidFill>
                    <a:srgbClr val="FF0000"/>
                  </a:solidFill>
                </a:rPr>
                <a:t>o</a:t>
              </a:r>
              <a:r>
                <a:rPr lang="en-US" sz="1600">
                  <a:solidFill>
                    <a:srgbClr val="FF0000"/>
                  </a:solidFill>
                </a:rPr>
                <a:t>: </a:t>
              </a:r>
              <a:r>
                <a:rPr lang="el-GR" sz="1600">
                  <a:solidFill>
                    <a:srgbClr val="FF0000"/>
                  </a:solidFill>
                </a:rPr>
                <a:t> </a:t>
              </a:r>
              <a:r>
                <a:rPr lang="en-US" sz="16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𝒔_𝟎=∫_𝟎^𝑳𝒃</a:t>
              </a:r>
              <a:r>
                <a:rPr lang="en-US" sz="16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▒〖</a:t>
              </a:r>
              <a:r>
                <a:rPr lang="el-GR" sz="16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𝜺</a:t>
              </a:r>
              <a:r>
                <a:rPr lang="el-GR" sz="16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∙</a:t>
              </a:r>
              <a:r>
                <a:rPr lang="en-US" sz="1600" b="1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𝒅𝒙〗</a:t>
              </a:r>
              <a:r>
                <a:rPr lang="en-US" sz="16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=𝟎.𝟓𝑳_𝒃 </a:t>
              </a:r>
              <a:r>
                <a:rPr lang="el-GR" sz="16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𝜺</a:t>
              </a:r>
              <a:r>
                <a:rPr lang="en-US" sz="1600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_𝒇</a:t>
              </a:r>
              <a:endParaRPr lang="en-US" sz="1600" b="1" i="1">
                <a:solidFill>
                  <a:srgbClr val="FF0000"/>
                </a:solidFill>
                <a:latin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8</xdr:col>
      <xdr:colOff>134470</xdr:colOff>
      <xdr:row>47</xdr:row>
      <xdr:rowOff>145676</xdr:rowOff>
    </xdr:from>
    <xdr:to>
      <xdr:col>11</xdr:col>
      <xdr:colOff>703101</xdr:colOff>
      <xdr:row>54</xdr:row>
      <xdr:rowOff>49184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Ορθογώνιο 5">
              <a:extLst>
                <a:ext uri="{FF2B5EF4-FFF2-40B4-BE49-F238E27FC236}">
                  <a16:creationId xmlns:a16="http://schemas.microsoft.com/office/drawing/2014/main" id="{E0B0CBE0-B4F1-4047-472D-9364D932041C}"/>
                </a:ext>
              </a:extLst>
            </xdr:cNvPr>
            <xdr:cNvSpPr/>
          </xdr:nvSpPr>
          <xdr:spPr>
            <a:xfrm>
              <a:off x="6723529" y="7620000"/>
              <a:ext cx="2619307" cy="100168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b="1" i="0">
                            <a:solidFill>
                              <a:srgbClr val="FF0000"/>
                            </a:solidFill>
                            <a:latin typeface="Cambria Math"/>
                          </a:rPr>
                          <m:t>𝐋</m:t>
                        </m:r>
                      </m:e>
                      <m:sub>
                        <m:r>
                          <a:rPr lang="en-US" b="1" i="0">
                            <a:solidFill>
                              <a:srgbClr val="FF0000"/>
                            </a:solidFill>
                            <a:latin typeface="Cambria Math"/>
                          </a:rPr>
                          <m:t>𝐛</m:t>
                        </m:r>
                      </m:sub>
                    </m:sSub>
                    <m:r>
                      <a:rPr lang="en-GB" b="1">
                        <a:solidFill>
                          <a:srgbClr val="FF0000"/>
                        </a:solidFill>
                        <a:latin typeface="Cambria Math"/>
                      </a:rPr>
                      <m:t>=</m:t>
                    </m:r>
                    <m:rad>
                      <m:radPr>
                        <m:degHide m:val="on"/>
                        <m:ctrlPr>
                          <a:rPr lang="en-US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en-US" b="1" i="1">
                            <a:solidFill>
                              <a:srgbClr val="FF0000"/>
                            </a:solidFill>
                            <a:latin typeface="Cambria Math"/>
                          </a:rPr>
                          <m:t>𝟑</m:t>
                        </m:r>
                        <m:f>
                          <m:fPr>
                            <m:ctrlPr>
                              <a:rPr lang="en-US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US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GB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𝐄</m:t>
                                </m:r>
                              </m:e>
                              <m:sub>
                                <m:r>
                                  <a:rPr lang="en-GB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𝐟</m:t>
                                </m:r>
                              </m:sub>
                            </m:sSub>
                            <m:sSub>
                              <m:sSubPr>
                                <m:ctrlPr>
                                  <a:rPr lang="en-US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1" i="0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∗</m:t>
                                </m:r>
                                <m:sSub>
                                  <m:sSubPr>
                                    <m:ctrlPr>
                                      <a:rPr lang="en-US" b="1" i="1">
                                        <a:solidFill>
                                          <a:srgbClr val="FF0000"/>
                                        </a:solidFill>
                                        <a:latin typeface="Cambria Math" panose="02040503050406030204" pitchFamily="18" charset="0"/>
                                      </a:rPr>
                                    </m:ctrlPr>
                                  </m:sSubPr>
                                  <m:e>
                                    <m:r>
                                      <a:rPr lang="en-US" b="1" i="1">
                                        <a:solidFill>
                                          <a:srgbClr val="FF0000"/>
                                        </a:solidFill>
                                        <a:latin typeface="Cambria Math"/>
                                      </a:rPr>
                                      <m:t>𝑨</m:t>
                                    </m:r>
                                  </m:e>
                                  <m:sub>
                                    <m:r>
                                      <a:rPr lang="en-US" b="1" i="1">
                                        <a:solidFill>
                                          <a:srgbClr val="FF0000"/>
                                        </a:solidFill>
                                        <a:latin typeface="Cambria Math"/>
                                      </a:rPr>
                                      <m:t>𝒇</m:t>
                                    </m:r>
                                  </m:sub>
                                </m:sSub>
                              </m:e>
                              <m:sub/>
                            </m:sSub>
                            <m:r>
                              <a:rPr lang="en-US" b="1" i="1">
                                <a:solidFill>
                                  <a:srgbClr val="FF0000"/>
                                </a:solidFill>
                                <a:latin typeface="Cambria Math"/>
                              </a:rPr>
                              <m:t>∗</m:t>
                            </m:r>
                            <m:sSub>
                              <m:sSubPr>
                                <m:ctrlPr>
                                  <a:rPr lang="en-US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GB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𝐬</m:t>
                                </m:r>
                              </m:e>
                              <m:sub>
                                <m:r>
                                  <a:rPr lang="en-US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𝒐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en-US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en-US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𝒑</m:t>
                                </m:r>
                                <m:r>
                                  <a:rPr lang="en-US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∗</m:t>
                                </m:r>
                                <m:r>
                                  <a:rPr lang="en-US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𝛕</m:t>
                                </m:r>
                              </m:e>
                              <m:sub>
                                <m:r>
                                  <a:rPr lang="en-GB" b="1" i="1">
                                    <a:solidFill>
                                      <a:srgbClr val="FF0000"/>
                                    </a:solidFill>
                                    <a:latin typeface="Cambria Math"/>
                                  </a:rPr>
                                  <m:t>𝐛</m:t>
                                </m:r>
                              </m:sub>
                            </m:sSub>
                          </m:den>
                        </m:f>
                      </m:e>
                    </m:rad>
                  </m:oMath>
                </m:oMathPara>
              </a14:m>
              <a:endParaRPr lang="en-US">
                <a:solidFill>
                  <a:srgbClr val="FF0000"/>
                </a:solidFill>
              </a:endParaRPr>
            </a:p>
          </xdr:txBody>
        </xdr:sp>
      </mc:Choice>
      <mc:Fallback xmlns="">
        <xdr:sp macro="" textlink="">
          <xdr:nvSpPr>
            <xdr:cNvPr id="6" name="Ορθογώνιο 5">
              <a:extLst>
                <a:ext uri="{FF2B5EF4-FFF2-40B4-BE49-F238E27FC236}">
                  <a16:creationId xmlns:a16="http://schemas.microsoft.com/office/drawing/2014/main" id="{E0B0CBE0-B4F1-4047-472D-9364D932041C}"/>
                </a:ext>
              </a:extLst>
            </xdr:cNvPr>
            <xdr:cNvSpPr/>
          </xdr:nvSpPr>
          <xdr:spPr>
            <a:xfrm>
              <a:off x="6723529" y="7620000"/>
              <a:ext cx="2619307" cy="100168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n-US"/>
              </a:defPPr>
              <a:lvl1pPr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50000"/>
                </a:spcBef>
                <a:spcAft>
                  <a:spcPct val="0"/>
                </a:spcAft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000" b="1" kern="1200">
                  <a:solidFill>
                    <a:srgbClr val="FFFFFF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/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𝐋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𝐛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=</a:t>
              </a:r>
              <a:r>
                <a:rPr lang="en-US" i="0">
                  <a:solidFill>
                    <a:srgbClr val="FF0000"/>
                  </a:solidFill>
                  <a:latin typeface="Cambria Math" panose="02040503050406030204" pitchFamily="18" charset="0"/>
                </a:rPr>
                <a:t>√(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𝟑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 (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𝐄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𝐟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 〖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∗𝑨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𝒇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〗_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 ∗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𝐬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_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𝒐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)/〖</a:t>
              </a:r>
              <a:r>
                <a:rPr lang="en-US" b="1" i="0">
                  <a:solidFill>
                    <a:srgbClr val="FF0000"/>
                  </a:solidFill>
                  <a:latin typeface="Cambria Math"/>
                </a:rPr>
                <a:t>𝒑∗𝛕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〗_</a:t>
              </a:r>
              <a:r>
                <a:rPr lang="en-GB" b="1" i="0">
                  <a:solidFill>
                    <a:srgbClr val="FF0000"/>
                  </a:solidFill>
                  <a:latin typeface="Cambria Math"/>
                </a:rPr>
                <a:t>𝐛</a:t>
              </a:r>
              <a:r>
                <a:rPr lang="en-GB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 </a:t>
              </a:r>
              <a:r>
                <a:rPr lang="en-US" b="1" i="0">
                  <a:solidFill>
                    <a:srgbClr val="FF0000"/>
                  </a:solidFill>
                  <a:latin typeface="Cambria Math" panose="02040503050406030204" pitchFamily="18" charset="0"/>
                </a:rPr>
                <a:t>)</a:t>
              </a:r>
              <a:endParaRPr lang="en-US">
                <a:solidFill>
                  <a:srgbClr val="FF0000"/>
                </a:solidFill>
              </a:endParaRP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topLeftCell="A6" zoomScale="85" zoomScaleNormal="85" zoomScaleSheetLayoutView="100" workbookViewId="0">
      <selection activeCell="W12" sqref="W12"/>
    </sheetView>
  </sheetViews>
  <sheetFormatPr defaultRowHeight="12" x14ac:dyDescent="0.2"/>
  <cols>
    <col min="1" max="1" width="13.140625" style="6" customWidth="1"/>
    <col min="2" max="2" width="12.5703125" style="6" customWidth="1"/>
    <col min="3" max="3" width="12" style="19" customWidth="1"/>
    <col min="4" max="4" width="11.140625" style="6" customWidth="1"/>
    <col min="5" max="5" width="12.42578125" style="63" customWidth="1"/>
    <col min="6" max="7" width="12.42578125" style="6" customWidth="1"/>
    <col min="8" max="8" width="12.7109375" style="6" customWidth="1"/>
    <col min="9" max="9" width="11.5703125" style="6" customWidth="1"/>
    <col min="10" max="10" width="13.7109375" style="6" bestFit="1" customWidth="1"/>
    <col min="11" max="11" width="5.42578125" style="6" bestFit="1" customWidth="1"/>
    <col min="12" max="12" width="12.5703125" style="6" customWidth="1"/>
    <col min="13" max="14" width="11.140625" style="6" customWidth="1"/>
    <col min="15" max="15" width="12.42578125" style="6" bestFit="1" customWidth="1"/>
    <col min="16" max="16" width="13.5703125" style="6" customWidth="1"/>
    <col min="17" max="17" width="12.28515625" style="6" bestFit="1" customWidth="1"/>
    <col min="18" max="18" width="9.140625" style="6"/>
    <col min="19" max="19" width="12.42578125" style="6" bestFit="1" customWidth="1"/>
    <col min="20" max="21" width="9.140625" style="6"/>
    <col min="22" max="22" width="9.42578125" style="6" customWidth="1"/>
    <col min="23" max="24" width="9.140625" style="6"/>
    <col min="25" max="25" width="10.28515625" style="6" bestFit="1" customWidth="1"/>
    <col min="26" max="26" width="9.140625" style="6"/>
    <col min="27" max="27" width="9.42578125" style="6" bestFit="1" customWidth="1"/>
    <col min="28" max="28" width="12.42578125" style="6" bestFit="1" customWidth="1"/>
    <col min="29" max="29" width="11.42578125" style="6" bestFit="1" customWidth="1"/>
    <col min="30" max="36" width="9.140625" style="6"/>
    <col min="37" max="37" width="11" style="6" bestFit="1" customWidth="1"/>
    <col min="38" max="16384" width="9.140625" style="6"/>
  </cols>
  <sheetData>
    <row r="1" spans="1:33" ht="16.5" thickBot="1" x14ac:dyDescent="0.3">
      <c r="A1" s="83"/>
      <c r="B1" s="84"/>
      <c r="C1" s="82"/>
    </row>
    <row r="2" spans="1:33" x14ac:dyDescent="0.2">
      <c r="A2" s="79" t="s">
        <v>43</v>
      </c>
      <c r="B2" s="80"/>
      <c r="C2" s="81" t="s">
        <v>44</v>
      </c>
      <c r="D2" s="1"/>
      <c r="E2" s="1"/>
      <c r="F2" s="2"/>
      <c r="G2" s="74" t="s">
        <v>50</v>
      </c>
      <c r="H2" s="3"/>
      <c r="I2" s="4"/>
      <c r="J2" s="5"/>
    </row>
    <row r="3" spans="1:33" x14ac:dyDescent="0.2">
      <c r="A3" s="7" t="s">
        <v>20</v>
      </c>
      <c r="B3" s="8">
        <v>180</v>
      </c>
      <c r="C3" s="71" t="s">
        <v>45</v>
      </c>
      <c r="D3" s="72">
        <v>35</v>
      </c>
      <c r="E3" s="73" t="s">
        <v>47</v>
      </c>
      <c r="F3" s="75">
        <f>D3</f>
        <v>35</v>
      </c>
      <c r="G3" s="10" t="s">
        <v>11</v>
      </c>
      <c r="H3" s="9">
        <v>3.0000000000000001E-3</v>
      </c>
      <c r="I3" s="10" t="s">
        <v>12</v>
      </c>
      <c r="J3" s="77">
        <f>(H3-H4)/(B3-B5)</f>
        <v>1.7061523544596992E-4</v>
      </c>
      <c r="K3" s="11"/>
      <c r="S3" s="12"/>
    </row>
    <row r="4" spans="1:33" ht="12.75" thickBot="1" x14ac:dyDescent="0.25">
      <c r="A4" s="7" t="s">
        <v>22</v>
      </c>
      <c r="B4" s="8">
        <v>300</v>
      </c>
      <c r="C4" s="71" t="s">
        <v>46</v>
      </c>
      <c r="D4" s="72">
        <v>500</v>
      </c>
      <c r="E4" s="73" t="s">
        <v>49</v>
      </c>
      <c r="F4" s="75">
        <f>D4</f>
        <v>500</v>
      </c>
      <c r="G4" s="91" t="s">
        <v>56</v>
      </c>
      <c r="H4" s="92">
        <v>-2.2592285316895489E-2</v>
      </c>
      <c r="I4" s="13" t="s">
        <v>14</v>
      </c>
      <c r="J4" s="78">
        <f>H3/J3</f>
        <v>17.583423849331638</v>
      </c>
      <c r="K4" s="14"/>
      <c r="Y4" s="64"/>
      <c r="Z4" s="64"/>
      <c r="AA4" s="64"/>
      <c r="AB4" s="64"/>
      <c r="AC4" s="64"/>
      <c r="AD4" s="64"/>
      <c r="AE4" s="64"/>
      <c r="AF4" s="64"/>
      <c r="AG4" s="64"/>
    </row>
    <row r="5" spans="1:33" ht="12.75" thickBot="1" x14ac:dyDescent="0.25">
      <c r="A5" s="18" t="s">
        <v>21</v>
      </c>
      <c r="B5" s="70">
        <v>30</v>
      </c>
      <c r="C5" s="15"/>
      <c r="D5" s="16"/>
      <c r="E5" s="85" t="s">
        <v>48</v>
      </c>
      <c r="F5" s="76">
        <f>F4/200000</f>
        <v>2.5000000000000001E-3</v>
      </c>
      <c r="K5" s="14"/>
      <c r="S5" s="17"/>
      <c r="Y5" s="64"/>
      <c r="Z5" s="64"/>
      <c r="AA5" s="64"/>
      <c r="AB5" s="64"/>
      <c r="AC5" s="64"/>
      <c r="AD5" s="64"/>
      <c r="AE5" s="64"/>
      <c r="AF5" s="64"/>
      <c r="AG5" s="64"/>
    </row>
    <row r="6" spans="1:33" ht="15.75" x14ac:dyDescent="0.25">
      <c r="A6" s="6" t="s">
        <v>55</v>
      </c>
      <c r="E6" s="19"/>
      <c r="H6" s="86" t="s">
        <v>51</v>
      </c>
      <c r="I6" s="87">
        <v>0</v>
      </c>
      <c r="J6" s="88"/>
      <c r="S6" s="17"/>
    </row>
    <row r="7" spans="1:33" x14ac:dyDescent="0.2">
      <c r="E7" s="6"/>
      <c r="S7" s="17"/>
    </row>
    <row r="8" spans="1:33" ht="12.75" thickBot="1" x14ac:dyDescent="0.25">
      <c r="A8" s="125" t="s">
        <v>24</v>
      </c>
      <c r="B8" s="125"/>
      <c r="C8" s="14">
        <v>30</v>
      </c>
      <c r="D8" s="125" t="s">
        <v>25</v>
      </c>
      <c r="E8" s="125"/>
      <c r="F8" s="23">
        <f>B3/C8</f>
        <v>6</v>
      </c>
      <c r="J8" s="6" t="s">
        <v>77</v>
      </c>
      <c r="K8" s="6">
        <v>0.42</v>
      </c>
      <c r="S8" s="17"/>
    </row>
    <row r="9" spans="1:33" x14ac:dyDescent="0.2">
      <c r="A9" s="126" t="s">
        <v>0</v>
      </c>
      <c r="B9" s="128" t="s">
        <v>53</v>
      </c>
      <c r="C9" s="128" t="s">
        <v>37</v>
      </c>
      <c r="D9" s="128" t="s">
        <v>13</v>
      </c>
      <c r="E9" s="130" t="s">
        <v>54</v>
      </c>
      <c r="F9" s="128" t="s">
        <v>15</v>
      </c>
      <c r="G9" s="132" t="s">
        <v>16</v>
      </c>
      <c r="H9" s="20"/>
      <c r="I9" s="21" t="s">
        <v>28</v>
      </c>
      <c r="J9" s="22" t="s">
        <v>29</v>
      </c>
      <c r="K9" s="90" t="s">
        <v>65</v>
      </c>
    </row>
    <row r="10" spans="1:33" ht="12.75" thickBot="1" x14ac:dyDescent="0.25">
      <c r="A10" s="127"/>
      <c r="B10" s="129"/>
      <c r="C10" s="129"/>
      <c r="D10" s="129"/>
      <c r="E10" s="131"/>
      <c r="F10" s="129"/>
      <c r="G10" s="133"/>
      <c r="H10" s="20"/>
      <c r="I10" s="24">
        <f>SUM(F11:F46)</f>
        <v>1.7811768248066073E-4</v>
      </c>
      <c r="J10" s="21">
        <f>SUM(G11:G46)</f>
        <v>12.138681815735271</v>
      </c>
      <c r="K10" s="90">
        <f>J10/K8</f>
        <v>28.901623370798266</v>
      </c>
    </row>
    <row r="11" spans="1:33" x14ac:dyDescent="0.2">
      <c r="A11" s="25" t="s">
        <v>1</v>
      </c>
      <c r="B11" s="26">
        <f>$F$8*$B$4</f>
        <v>1800</v>
      </c>
      <c r="C11" s="27">
        <f>$F$8/2</f>
        <v>3</v>
      </c>
      <c r="D11" s="26">
        <f>$J$3*($J$4-C11)</f>
        <v>2.4881542936620905E-3</v>
      </c>
      <c r="E11" s="26">
        <f>IF((0.85*$F$3*(2*D11/0.002-(D11/0.002)^2))&gt;=0,(0.85*$F$3*(2*D11/0.002-(D11/0.002)^2)),0)</f>
        <v>27.977683805245785</v>
      </c>
      <c r="F11" s="26">
        <f>E11*B11/1000</f>
        <v>50.35983084944241</v>
      </c>
      <c r="G11" s="28">
        <f>F11*(0.5*$B$3-C11)/1000</f>
        <v>4.3813052839014901</v>
      </c>
      <c r="H11" s="20"/>
      <c r="I11" s="24" t="s">
        <v>26</v>
      </c>
      <c r="J11" s="89">
        <f>I6-I10</f>
        <v>-1.7811768248066073E-4</v>
      </c>
      <c r="K11" s="90"/>
      <c r="N11" s="29"/>
      <c r="S11" s="17"/>
      <c r="T11" s="14"/>
      <c r="U11" s="17"/>
    </row>
    <row r="12" spans="1:33" x14ac:dyDescent="0.2">
      <c r="A12" s="30" t="s">
        <v>2</v>
      </c>
      <c r="B12" s="26">
        <f t="shared" ref="B12:B40" si="0">$F$8*$B$4</f>
        <v>1800</v>
      </c>
      <c r="C12" s="31">
        <f>C11+$F$8</f>
        <v>9</v>
      </c>
      <c r="D12" s="26">
        <f t="shared" ref="D12:D32" si="1">$J$3*($J$4-C12)</f>
        <v>1.4644628809862708E-3</v>
      </c>
      <c r="E12" s="26">
        <f t="shared" ref="E12:E40" si="2">IF((0.85*$F$3*(2*D12/0.002-(D12/0.002)^2))&gt;=0,(0.85*$F$3*(2*D12/0.002-(D12/0.002)^2)),0)</f>
        <v>27.616924956553657</v>
      </c>
      <c r="F12" s="26">
        <f t="shared" ref="F12:F40" si="3">E12*B12/1000</f>
        <v>49.710464921796586</v>
      </c>
      <c r="G12" s="28">
        <f t="shared" ref="G12:G40" si="4">F12*(0.5*$B$3-C12)/1000</f>
        <v>4.0265476586655238</v>
      </c>
      <c r="Q12" s="32"/>
      <c r="R12" s="12"/>
    </row>
    <row r="13" spans="1:33" s="12" customFormat="1" x14ac:dyDescent="0.2">
      <c r="A13" s="30" t="s">
        <v>3</v>
      </c>
      <c r="B13" s="26">
        <f t="shared" si="0"/>
        <v>1800</v>
      </c>
      <c r="C13" s="31">
        <f>C12+$F$8</f>
        <v>15</v>
      </c>
      <c r="D13" s="26">
        <f t="shared" si="1"/>
        <v>4.407714683104513E-4</v>
      </c>
      <c r="E13" s="26">
        <f t="shared" si="2"/>
        <v>11.667997495616575</v>
      </c>
      <c r="F13" s="26">
        <f t="shared" si="3"/>
        <v>21.002395492109834</v>
      </c>
      <c r="G13" s="28">
        <f t="shared" si="4"/>
        <v>1.5751796619082374</v>
      </c>
      <c r="H13" s="6"/>
      <c r="I13" s="6"/>
      <c r="J13" s="6"/>
      <c r="S13" s="17"/>
      <c r="U13" s="6"/>
      <c r="V13" s="6"/>
      <c r="W13" s="6"/>
      <c r="X13" s="6"/>
    </row>
    <row r="14" spans="1:33" x14ac:dyDescent="0.2">
      <c r="A14" s="30" t="s">
        <v>4</v>
      </c>
      <c r="B14" s="26">
        <f t="shared" si="0"/>
        <v>1800</v>
      </c>
      <c r="C14" s="31">
        <f t="shared" ref="C14:C40" si="5">C13+$F$8</f>
        <v>21</v>
      </c>
      <c r="D14" s="26">
        <f t="shared" si="1"/>
        <v>-5.8291994436536823E-4</v>
      </c>
      <c r="E14" s="26">
        <f t="shared" si="2"/>
        <v>0</v>
      </c>
      <c r="F14" s="26">
        <f t="shared" si="3"/>
        <v>0</v>
      </c>
      <c r="G14" s="28">
        <f t="shared" si="4"/>
        <v>0</v>
      </c>
      <c r="I14" s="32"/>
      <c r="J14" s="32"/>
      <c r="N14" s="33"/>
      <c r="O14" s="34"/>
      <c r="P14" s="35"/>
      <c r="Q14" s="34"/>
    </row>
    <row r="15" spans="1:33" x14ac:dyDescent="0.2">
      <c r="A15" s="30" t="s">
        <v>5</v>
      </c>
      <c r="B15" s="26">
        <f t="shared" si="0"/>
        <v>1800</v>
      </c>
      <c r="C15" s="31">
        <f t="shared" si="5"/>
        <v>27</v>
      </c>
      <c r="D15" s="26">
        <f t="shared" si="1"/>
        <v>-1.6066113570411878E-3</v>
      </c>
      <c r="E15" s="26">
        <f t="shared" si="2"/>
        <v>0</v>
      </c>
      <c r="F15" s="26">
        <f t="shared" si="3"/>
        <v>0</v>
      </c>
      <c r="G15" s="28">
        <f t="shared" si="4"/>
        <v>0</v>
      </c>
      <c r="I15" s="19"/>
      <c r="J15" s="19"/>
      <c r="N15" s="33"/>
      <c r="O15" s="34"/>
      <c r="P15" s="35"/>
      <c r="Q15" s="34"/>
      <c r="S15" s="17"/>
      <c r="V15" s="17"/>
    </row>
    <row r="16" spans="1:33" x14ac:dyDescent="0.2">
      <c r="A16" s="30" t="s">
        <v>6</v>
      </c>
      <c r="B16" s="26">
        <f t="shared" si="0"/>
        <v>1800</v>
      </c>
      <c r="C16" s="31">
        <f t="shared" si="5"/>
        <v>33</v>
      </c>
      <c r="D16" s="26">
        <f t="shared" si="1"/>
        <v>-2.6303027697170073E-3</v>
      </c>
      <c r="E16" s="26">
        <f t="shared" si="2"/>
        <v>0</v>
      </c>
      <c r="F16" s="26">
        <f t="shared" si="3"/>
        <v>0</v>
      </c>
      <c r="G16" s="28">
        <f t="shared" si="4"/>
        <v>0</v>
      </c>
      <c r="I16" s="19"/>
      <c r="J16" s="19"/>
      <c r="N16" s="33"/>
      <c r="O16" s="34"/>
      <c r="P16" s="35"/>
      <c r="S16" s="17"/>
    </row>
    <row r="17" spans="1:26" x14ac:dyDescent="0.2">
      <c r="A17" s="30" t="s">
        <v>7</v>
      </c>
      <c r="B17" s="26">
        <f t="shared" si="0"/>
        <v>1800</v>
      </c>
      <c r="C17" s="31">
        <f t="shared" si="5"/>
        <v>39</v>
      </c>
      <c r="D17" s="26">
        <f t="shared" si="1"/>
        <v>-3.6539941823928268E-3</v>
      </c>
      <c r="E17" s="26">
        <f t="shared" si="2"/>
        <v>0</v>
      </c>
      <c r="F17" s="26">
        <f t="shared" si="3"/>
        <v>0</v>
      </c>
      <c r="G17" s="28">
        <f t="shared" si="4"/>
        <v>0</v>
      </c>
      <c r="I17" s="19"/>
      <c r="J17" s="19"/>
      <c r="K17" s="32"/>
      <c r="L17" s="32"/>
      <c r="M17" s="32"/>
      <c r="N17" s="32"/>
      <c r="O17" s="34"/>
      <c r="P17" s="36"/>
      <c r="S17" s="17"/>
    </row>
    <row r="18" spans="1:26" x14ac:dyDescent="0.2">
      <c r="A18" s="30" t="s">
        <v>8</v>
      </c>
      <c r="B18" s="26">
        <f t="shared" si="0"/>
        <v>1800</v>
      </c>
      <c r="C18" s="31">
        <f t="shared" si="5"/>
        <v>45</v>
      </c>
      <c r="D18" s="26">
        <f t="shared" si="1"/>
        <v>-4.6776855950686463E-3</v>
      </c>
      <c r="E18" s="26">
        <f t="shared" si="2"/>
        <v>0</v>
      </c>
      <c r="F18" s="26">
        <f t="shared" si="3"/>
        <v>0</v>
      </c>
      <c r="G18" s="28">
        <f t="shared" si="4"/>
        <v>0</v>
      </c>
      <c r="I18" s="19"/>
      <c r="J18" s="19"/>
      <c r="K18" s="65"/>
      <c r="L18" s="37"/>
      <c r="M18" s="38"/>
      <c r="N18" s="39"/>
      <c r="O18" s="34"/>
      <c r="P18" s="35"/>
      <c r="S18" s="17"/>
    </row>
    <row r="19" spans="1:26" x14ac:dyDescent="0.2">
      <c r="A19" s="30" t="s">
        <v>9</v>
      </c>
      <c r="B19" s="26">
        <f t="shared" si="0"/>
        <v>1800</v>
      </c>
      <c r="C19" s="31">
        <f t="shared" si="5"/>
        <v>51</v>
      </c>
      <c r="D19" s="26">
        <f t="shared" si="1"/>
        <v>-5.7013770077444662E-3</v>
      </c>
      <c r="E19" s="26">
        <f t="shared" si="2"/>
        <v>0</v>
      </c>
      <c r="F19" s="26">
        <f t="shared" si="3"/>
        <v>0</v>
      </c>
      <c r="G19" s="28">
        <f t="shared" si="4"/>
        <v>0</v>
      </c>
      <c r="I19" s="19"/>
      <c r="J19" s="19"/>
      <c r="L19" s="19"/>
      <c r="M19" s="38"/>
      <c r="N19" s="39"/>
      <c r="O19" s="34"/>
      <c r="P19" s="33"/>
      <c r="Q19" s="34"/>
      <c r="S19" s="17"/>
      <c r="V19" s="17"/>
    </row>
    <row r="20" spans="1:26" x14ac:dyDescent="0.2">
      <c r="A20" s="30" t="s">
        <v>10</v>
      </c>
      <c r="B20" s="26">
        <f t="shared" si="0"/>
        <v>1800</v>
      </c>
      <c r="C20" s="31">
        <f t="shared" si="5"/>
        <v>57</v>
      </c>
      <c r="D20" s="26">
        <f t="shared" si="1"/>
        <v>-6.7250684204202852E-3</v>
      </c>
      <c r="E20" s="26">
        <f t="shared" si="2"/>
        <v>0</v>
      </c>
      <c r="F20" s="26">
        <f t="shared" si="3"/>
        <v>0</v>
      </c>
      <c r="G20" s="28">
        <f t="shared" si="4"/>
        <v>0</v>
      </c>
      <c r="K20" s="19"/>
      <c r="L20" s="19"/>
      <c r="M20" s="40"/>
      <c r="N20" s="39"/>
      <c r="O20" s="34"/>
      <c r="P20" s="33"/>
      <c r="Q20" s="34"/>
      <c r="R20" s="33"/>
      <c r="S20" s="17"/>
      <c r="T20" s="41"/>
    </row>
    <row r="21" spans="1:26" x14ac:dyDescent="0.2">
      <c r="A21" s="30" t="s">
        <v>17</v>
      </c>
      <c r="B21" s="26">
        <f t="shared" si="0"/>
        <v>1800</v>
      </c>
      <c r="C21" s="31">
        <f t="shared" si="5"/>
        <v>63</v>
      </c>
      <c r="D21" s="26">
        <f t="shared" si="1"/>
        <v>-7.7487598330961052E-3</v>
      </c>
      <c r="E21" s="26">
        <f t="shared" si="2"/>
        <v>0</v>
      </c>
      <c r="F21" s="26">
        <f t="shared" si="3"/>
        <v>0</v>
      </c>
      <c r="G21" s="28">
        <f t="shared" si="4"/>
        <v>0</v>
      </c>
      <c r="L21" s="19"/>
      <c r="M21" s="38"/>
      <c r="N21" s="33"/>
      <c r="O21" s="34"/>
      <c r="P21" s="33"/>
      <c r="Q21" s="34"/>
      <c r="R21" s="33"/>
    </row>
    <row r="22" spans="1:26" x14ac:dyDescent="0.2">
      <c r="A22" s="30" t="s">
        <v>18</v>
      </c>
      <c r="B22" s="26">
        <f t="shared" si="0"/>
        <v>1800</v>
      </c>
      <c r="C22" s="31">
        <f t="shared" si="5"/>
        <v>69</v>
      </c>
      <c r="D22" s="26">
        <f t="shared" si="1"/>
        <v>-8.7724512457719242E-3</v>
      </c>
      <c r="E22" s="26">
        <f t="shared" si="2"/>
        <v>0</v>
      </c>
      <c r="F22" s="26">
        <f t="shared" si="3"/>
        <v>0</v>
      </c>
      <c r="G22" s="28">
        <f t="shared" si="4"/>
        <v>0</v>
      </c>
      <c r="K22" s="19"/>
      <c r="L22" s="19"/>
      <c r="M22" s="38"/>
      <c r="N22" s="33"/>
      <c r="O22" s="34"/>
      <c r="P22" s="35"/>
      <c r="Q22" s="34"/>
      <c r="Z22" s="17"/>
    </row>
    <row r="23" spans="1:26" x14ac:dyDescent="0.2">
      <c r="A23" s="30" t="s">
        <v>19</v>
      </c>
      <c r="B23" s="26">
        <f t="shared" si="0"/>
        <v>1800</v>
      </c>
      <c r="C23" s="31">
        <f t="shared" si="5"/>
        <v>75</v>
      </c>
      <c r="D23" s="26">
        <f t="shared" si="1"/>
        <v>-9.7961426584477432E-3</v>
      </c>
      <c r="E23" s="26">
        <f t="shared" si="2"/>
        <v>0</v>
      </c>
      <c r="F23" s="26">
        <f t="shared" si="3"/>
        <v>0</v>
      </c>
      <c r="G23" s="28">
        <f t="shared" si="4"/>
        <v>0</v>
      </c>
      <c r="J23" s="19"/>
      <c r="K23" s="19"/>
      <c r="Q23" s="42"/>
    </row>
    <row r="24" spans="1:26" x14ac:dyDescent="0.2">
      <c r="A24" s="30" t="s">
        <v>30</v>
      </c>
      <c r="B24" s="26">
        <f t="shared" si="0"/>
        <v>1800</v>
      </c>
      <c r="C24" s="31">
        <f t="shared" si="5"/>
        <v>81</v>
      </c>
      <c r="D24" s="26">
        <f t="shared" si="1"/>
        <v>-1.0819834071123564E-2</v>
      </c>
      <c r="E24" s="26">
        <f t="shared" si="2"/>
        <v>0</v>
      </c>
      <c r="F24" s="26">
        <f t="shared" si="3"/>
        <v>0</v>
      </c>
      <c r="G24" s="28">
        <f t="shared" si="4"/>
        <v>0</v>
      </c>
    </row>
    <row r="25" spans="1:26" x14ac:dyDescent="0.2">
      <c r="A25" s="30" t="s">
        <v>31</v>
      </c>
      <c r="B25" s="26">
        <f t="shared" si="0"/>
        <v>1800</v>
      </c>
      <c r="C25" s="31">
        <f t="shared" si="5"/>
        <v>87</v>
      </c>
      <c r="D25" s="26">
        <f t="shared" si="1"/>
        <v>-1.1843525483799383E-2</v>
      </c>
      <c r="E25" s="26">
        <f t="shared" si="2"/>
        <v>0</v>
      </c>
      <c r="F25" s="26">
        <f t="shared" si="3"/>
        <v>0</v>
      </c>
      <c r="G25" s="28">
        <f t="shared" si="4"/>
        <v>0</v>
      </c>
      <c r="J25" s="19"/>
      <c r="K25" s="43"/>
      <c r="R25" s="33"/>
    </row>
    <row r="26" spans="1:26" x14ac:dyDescent="0.2">
      <c r="A26" s="30" t="s">
        <v>32</v>
      </c>
      <c r="B26" s="26">
        <f t="shared" si="0"/>
        <v>1800</v>
      </c>
      <c r="C26" s="31">
        <f t="shared" si="5"/>
        <v>93</v>
      </c>
      <c r="D26" s="26">
        <f t="shared" si="1"/>
        <v>-1.2867216896475202E-2</v>
      </c>
      <c r="E26" s="26">
        <f t="shared" si="2"/>
        <v>0</v>
      </c>
      <c r="F26" s="26">
        <f t="shared" si="3"/>
        <v>0</v>
      </c>
      <c r="G26" s="28">
        <f t="shared" si="4"/>
        <v>0</v>
      </c>
    </row>
    <row r="27" spans="1:26" x14ac:dyDescent="0.2">
      <c r="A27" s="30" t="s">
        <v>33</v>
      </c>
      <c r="B27" s="26">
        <f t="shared" si="0"/>
        <v>1800</v>
      </c>
      <c r="C27" s="31">
        <f t="shared" si="5"/>
        <v>99</v>
      </c>
      <c r="D27" s="26">
        <f t="shared" si="1"/>
        <v>-1.3890908309151023E-2</v>
      </c>
      <c r="E27" s="26">
        <f t="shared" si="2"/>
        <v>0</v>
      </c>
      <c r="F27" s="26">
        <f t="shared" si="3"/>
        <v>0</v>
      </c>
      <c r="G27" s="28">
        <f t="shared" si="4"/>
        <v>0</v>
      </c>
      <c r="Q27" s="12"/>
      <c r="R27" s="44"/>
    </row>
    <row r="28" spans="1:26" x14ac:dyDescent="0.2">
      <c r="A28" s="30" t="s">
        <v>34</v>
      </c>
      <c r="B28" s="26">
        <f t="shared" si="0"/>
        <v>1800</v>
      </c>
      <c r="C28" s="31">
        <f t="shared" si="5"/>
        <v>105</v>
      </c>
      <c r="D28" s="26">
        <f t="shared" si="1"/>
        <v>-1.4914599721826842E-2</v>
      </c>
      <c r="E28" s="26">
        <f t="shared" si="2"/>
        <v>0</v>
      </c>
      <c r="F28" s="26">
        <f t="shared" si="3"/>
        <v>0</v>
      </c>
      <c r="G28" s="28">
        <f t="shared" si="4"/>
        <v>0</v>
      </c>
      <c r="I28" s="19"/>
      <c r="J28" s="38"/>
      <c r="K28" s="19"/>
      <c r="L28" s="38"/>
      <c r="M28" s="45"/>
      <c r="N28" s="46"/>
      <c r="P28" s="41"/>
    </row>
    <row r="29" spans="1:26" x14ac:dyDescent="0.2">
      <c r="A29" s="30" t="s">
        <v>35</v>
      </c>
      <c r="B29" s="26">
        <f t="shared" si="0"/>
        <v>1800</v>
      </c>
      <c r="C29" s="31">
        <f t="shared" si="5"/>
        <v>111</v>
      </c>
      <c r="D29" s="26">
        <f>$J$3*($J$4-C29)</f>
        <v>-1.5938291134502663E-2</v>
      </c>
      <c r="E29" s="26">
        <f t="shared" si="2"/>
        <v>0</v>
      </c>
      <c r="F29" s="26">
        <f t="shared" si="3"/>
        <v>0</v>
      </c>
      <c r="G29" s="28">
        <f t="shared" si="4"/>
        <v>0</v>
      </c>
      <c r="I29" s="14"/>
      <c r="J29" s="19"/>
      <c r="K29" s="19"/>
      <c r="L29" s="19"/>
      <c r="M29" s="38"/>
      <c r="N29" s="47"/>
      <c r="P29" s="41"/>
    </row>
    <row r="30" spans="1:26" x14ac:dyDescent="0.2">
      <c r="A30" s="30" t="s">
        <v>36</v>
      </c>
      <c r="B30" s="26">
        <f t="shared" si="0"/>
        <v>1800</v>
      </c>
      <c r="C30" s="31">
        <f t="shared" si="5"/>
        <v>117</v>
      </c>
      <c r="D30" s="26">
        <f t="shared" si="1"/>
        <v>-1.696198254717848E-2</v>
      </c>
      <c r="E30" s="26">
        <f t="shared" si="2"/>
        <v>0</v>
      </c>
      <c r="F30" s="26">
        <f t="shared" si="3"/>
        <v>0</v>
      </c>
      <c r="G30" s="28">
        <f t="shared" si="4"/>
        <v>0</v>
      </c>
      <c r="I30" s="19"/>
      <c r="K30" s="19"/>
      <c r="L30" s="17"/>
      <c r="N30" s="12"/>
      <c r="P30" s="41"/>
    </row>
    <row r="31" spans="1:26" x14ac:dyDescent="0.2">
      <c r="A31" s="30" t="s">
        <v>38</v>
      </c>
      <c r="B31" s="26">
        <f t="shared" si="0"/>
        <v>1800</v>
      </c>
      <c r="C31" s="31">
        <f t="shared" si="5"/>
        <v>123</v>
      </c>
      <c r="D31" s="26">
        <f t="shared" si="1"/>
        <v>-1.7985673959854301E-2</v>
      </c>
      <c r="E31" s="26">
        <f t="shared" si="2"/>
        <v>0</v>
      </c>
      <c r="F31" s="26">
        <f t="shared" si="3"/>
        <v>0</v>
      </c>
      <c r="G31" s="28">
        <f t="shared" si="4"/>
        <v>0</v>
      </c>
      <c r="J31" s="14"/>
      <c r="K31" s="17"/>
      <c r="M31" s="17"/>
      <c r="N31" s="45"/>
      <c r="P31" s="41"/>
    </row>
    <row r="32" spans="1:26" x14ac:dyDescent="0.2">
      <c r="A32" s="30" t="s">
        <v>39</v>
      </c>
      <c r="B32" s="26">
        <f t="shared" si="0"/>
        <v>1800</v>
      </c>
      <c r="C32" s="31">
        <f t="shared" si="5"/>
        <v>129</v>
      </c>
      <c r="D32" s="26">
        <f t="shared" si="1"/>
        <v>-1.9009365372530122E-2</v>
      </c>
      <c r="E32" s="26">
        <f t="shared" si="2"/>
        <v>0</v>
      </c>
      <c r="F32" s="26">
        <f t="shared" si="3"/>
        <v>0</v>
      </c>
      <c r="G32" s="28">
        <f t="shared" si="4"/>
        <v>0</v>
      </c>
      <c r="I32" s="29"/>
      <c r="J32" s="29"/>
      <c r="K32" s="48"/>
      <c r="L32" s="12"/>
      <c r="M32" s="44"/>
      <c r="N32" s="49"/>
      <c r="O32" s="49"/>
      <c r="P32" s="41"/>
    </row>
    <row r="33" spans="1:21" x14ac:dyDescent="0.2">
      <c r="A33" s="30" t="s">
        <v>40</v>
      </c>
      <c r="B33" s="26">
        <f t="shared" si="0"/>
        <v>1800</v>
      </c>
      <c r="C33" s="31">
        <f t="shared" si="5"/>
        <v>135</v>
      </c>
      <c r="D33" s="26">
        <f t="shared" ref="D33:D40" si="6">$J$3*($J$4-C33)</f>
        <v>-2.0033056785205939E-2</v>
      </c>
      <c r="E33" s="26">
        <f t="shared" si="2"/>
        <v>0</v>
      </c>
      <c r="F33" s="26">
        <f t="shared" si="3"/>
        <v>0</v>
      </c>
      <c r="G33" s="28">
        <f t="shared" si="4"/>
        <v>0</v>
      </c>
      <c r="I33" s="29"/>
      <c r="J33" s="29"/>
      <c r="K33" s="48"/>
      <c r="L33" s="12"/>
      <c r="M33" s="44"/>
      <c r="N33" s="49"/>
      <c r="O33" s="49"/>
      <c r="P33" s="41"/>
    </row>
    <row r="34" spans="1:21" x14ac:dyDescent="0.2">
      <c r="A34" s="30" t="s">
        <v>41</v>
      </c>
      <c r="B34" s="26">
        <f t="shared" si="0"/>
        <v>1800</v>
      </c>
      <c r="C34" s="31">
        <f t="shared" si="5"/>
        <v>141</v>
      </c>
      <c r="D34" s="26">
        <f t="shared" si="6"/>
        <v>-2.105674819788176E-2</v>
      </c>
      <c r="E34" s="26">
        <f t="shared" si="2"/>
        <v>0</v>
      </c>
      <c r="F34" s="26">
        <f t="shared" si="3"/>
        <v>0</v>
      </c>
      <c r="G34" s="28">
        <f t="shared" si="4"/>
        <v>0</v>
      </c>
      <c r="I34" s="29"/>
      <c r="J34" s="29"/>
      <c r="K34" s="48"/>
      <c r="L34" s="12"/>
      <c r="M34" s="44"/>
      <c r="N34" s="49"/>
      <c r="O34" s="49"/>
      <c r="P34" s="41"/>
    </row>
    <row r="35" spans="1:21" x14ac:dyDescent="0.2">
      <c r="A35" s="30" t="s">
        <v>42</v>
      </c>
      <c r="B35" s="26">
        <f t="shared" si="0"/>
        <v>1800</v>
      </c>
      <c r="C35" s="31">
        <f t="shared" si="5"/>
        <v>147</v>
      </c>
      <c r="D35" s="26">
        <f t="shared" si="6"/>
        <v>-2.2080439610557577E-2</v>
      </c>
      <c r="E35" s="26">
        <f t="shared" si="2"/>
        <v>0</v>
      </c>
      <c r="F35" s="26">
        <f t="shared" si="3"/>
        <v>0</v>
      </c>
      <c r="G35" s="28">
        <f t="shared" si="4"/>
        <v>0</v>
      </c>
      <c r="I35" s="29"/>
      <c r="J35" s="29"/>
      <c r="K35" s="48"/>
      <c r="L35" s="12"/>
      <c r="M35" s="44"/>
      <c r="N35" s="49"/>
      <c r="O35" s="49"/>
      <c r="P35" s="41"/>
    </row>
    <row r="36" spans="1:21" x14ac:dyDescent="0.2">
      <c r="A36" s="30" t="s">
        <v>57</v>
      </c>
      <c r="B36" s="26">
        <f t="shared" si="0"/>
        <v>1800</v>
      </c>
      <c r="C36" s="31">
        <f t="shared" si="5"/>
        <v>153</v>
      </c>
      <c r="D36" s="26">
        <f t="shared" si="6"/>
        <v>-2.3104131023233398E-2</v>
      </c>
      <c r="E36" s="26">
        <f t="shared" si="2"/>
        <v>0</v>
      </c>
      <c r="F36" s="26">
        <f t="shared" si="3"/>
        <v>0</v>
      </c>
      <c r="G36" s="28">
        <f t="shared" si="4"/>
        <v>0</v>
      </c>
      <c r="I36" s="29"/>
      <c r="J36" s="29"/>
      <c r="K36" s="48"/>
      <c r="L36" s="12"/>
      <c r="M36" s="44"/>
      <c r="N36" s="49"/>
      <c r="O36" s="49"/>
      <c r="P36" s="41"/>
    </row>
    <row r="37" spans="1:21" x14ac:dyDescent="0.2">
      <c r="A37" s="30" t="s">
        <v>58</v>
      </c>
      <c r="B37" s="26">
        <f t="shared" si="0"/>
        <v>1800</v>
      </c>
      <c r="C37" s="31">
        <f t="shared" si="5"/>
        <v>159</v>
      </c>
      <c r="D37" s="26">
        <f t="shared" si="6"/>
        <v>-2.4127822435909219E-2</v>
      </c>
      <c r="E37" s="26">
        <f t="shared" si="2"/>
        <v>0</v>
      </c>
      <c r="F37" s="26">
        <f t="shared" si="3"/>
        <v>0</v>
      </c>
      <c r="G37" s="28">
        <f t="shared" si="4"/>
        <v>0</v>
      </c>
      <c r="J37" s="19"/>
      <c r="L37" s="49"/>
      <c r="M37" s="49"/>
      <c r="O37" s="12"/>
    </row>
    <row r="38" spans="1:21" s="12" customFormat="1" x14ac:dyDescent="0.2">
      <c r="A38" s="30" t="s">
        <v>59</v>
      </c>
      <c r="B38" s="26">
        <f t="shared" si="0"/>
        <v>1800</v>
      </c>
      <c r="C38" s="31">
        <f t="shared" si="5"/>
        <v>165</v>
      </c>
      <c r="D38" s="26">
        <f t="shared" si="6"/>
        <v>-2.5151513848585036E-2</v>
      </c>
      <c r="E38" s="26">
        <f t="shared" si="2"/>
        <v>0</v>
      </c>
      <c r="F38" s="26">
        <f t="shared" si="3"/>
        <v>0</v>
      </c>
      <c r="G38" s="28">
        <f t="shared" si="4"/>
        <v>0</v>
      </c>
      <c r="I38" s="6"/>
      <c r="J38" s="6"/>
      <c r="K38" s="50"/>
      <c r="L38" s="19"/>
      <c r="M38" s="19"/>
      <c r="N38" s="49"/>
    </row>
    <row r="39" spans="1:21" s="12" customFormat="1" x14ac:dyDescent="0.2">
      <c r="A39" s="30" t="s">
        <v>60</v>
      </c>
      <c r="B39" s="26">
        <f t="shared" si="0"/>
        <v>1800</v>
      </c>
      <c r="C39" s="31">
        <f t="shared" si="5"/>
        <v>171</v>
      </c>
      <c r="D39" s="26">
        <f t="shared" si="6"/>
        <v>-2.6175205261260857E-2</v>
      </c>
      <c r="E39" s="26">
        <f t="shared" si="2"/>
        <v>0</v>
      </c>
      <c r="F39" s="26">
        <f t="shared" si="3"/>
        <v>0</v>
      </c>
      <c r="G39" s="28">
        <f t="shared" si="4"/>
        <v>0</v>
      </c>
      <c r="I39" s="6"/>
      <c r="J39" s="6"/>
      <c r="K39" s="50"/>
      <c r="L39" s="19"/>
      <c r="M39" s="19"/>
      <c r="N39" s="49"/>
    </row>
    <row r="40" spans="1:21" ht="12.75" thickBot="1" x14ac:dyDescent="0.25">
      <c r="A40" s="30" t="s">
        <v>61</v>
      </c>
      <c r="B40" s="26">
        <f t="shared" si="0"/>
        <v>1800</v>
      </c>
      <c r="C40" s="31">
        <f t="shared" si="5"/>
        <v>177</v>
      </c>
      <c r="D40" s="26">
        <f t="shared" si="6"/>
        <v>-2.7198896673936677E-2</v>
      </c>
      <c r="E40" s="26">
        <f t="shared" si="2"/>
        <v>0</v>
      </c>
      <c r="F40" s="26">
        <f t="shared" si="3"/>
        <v>0</v>
      </c>
      <c r="G40" s="28">
        <f t="shared" si="4"/>
        <v>0</v>
      </c>
      <c r="L40" s="50"/>
      <c r="N40" s="12"/>
      <c r="O40" s="49"/>
    </row>
    <row r="41" spans="1:21" x14ac:dyDescent="0.2">
      <c r="A41" s="134" t="s">
        <v>27</v>
      </c>
      <c r="B41" s="136" t="s">
        <v>52</v>
      </c>
      <c r="C41" s="136" t="s">
        <v>37</v>
      </c>
      <c r="D41" s="136" t="s">
        <v>13</v>
      </c>
      <c r="E41" s="138" t="s">
        <v>23</v>
      </c>
      <c r="F41" s="136" t="s">
        <v>15</v>
      </c>
      <c r="G41" s="140" t="s">
        <v>16</v>
      </c>
      <c r="I41" s="51"/>
      <c r="J41" s="51"/>
      <c r="K41" s="51"/>
      <c r="L41" s="50"/>
      <c r="M41" s="49"/>
      <c r="N41" s="49"/>
      <c r="O41" s="52"/>
      <c r="P41" s="53"/>
      <c r="R41" s="12"/>
    </row>
    <row r="42" spans="1:21" x14ac:dyDescent="0.2">
      <c r="A42" s="135"/>
      <c r="B42" s="137"/>
      <c r="C42" s="137"/>
      <c r="D42" s="137"/>
      <c r="E42" s="139"/>
      <c r="F42" s="137"/>
      <c r="G42" s="141"/>
      <c r="I42" s="12"/>
      <c r="J42" s="12"/>
      <c r="K42" s="19"/>
      <c r="L42" s="12"/>
      <c r="M42" s="12"/>
      <c r="N42" s="19"/>
    </row>
    <row r="43" spans="1:21" x14ac:dyDescent="0.2">
      <c r="A43" s="54" t="s">
        <v>62</v>
      </c>
      <c r="B43" s="55">
        <f>2*3.14*8^2/4</f>
        <v>100.48</v>
      </c>
      <c r="C43" s="56">
        <v>30</v>
      </c>
      <c r="D43" s="55">
        <f>$J$3*($J$4-C43)</f>
        <v>-2.1184570633790973E-3</v>
      </c>
      <c r="E43" s="57">
        <f>IF(AND(-$F$5&lt;D43,D43&lt;$F$5),D43*200000,IF(D43&gt;$F$5,$F$4,-$F$4))</f>
        <v>-423.69141267581949</v>
      </c>
      <c r="F43" s="55">
        <f>E43*B43/1000</f>
        <v>-42.572513145666342</v>
      </c>
      <c r="G43" s="58">
        <f>F43*(0.5*$B$3-C43)/1000</f>
        <v>-2.5543507887399803</v>
      </c>
      <c r="U43" s="41"/>
    </row>
    <row r="44" spans="1:21" x14ac:dyDescent="0.2">
      <c r="A44" s="54" t="s">
        <v>63</v>
      </c>
      <c r="B44" s="55">
        <v>0</v>
      </c>
      <c r="C44" s="56">
        <v>0</v>
      </c>
      <c r="D44" s="55">
        <f>$J$3*($J$4-C44)</f>
        <v>3.0000000000000001E-3</v>
      </c>
      <c r="E44" s="57">
        <f>IF(AND(-$F$5&lt;D44,D44&lt;$F$5),D44*200000,IF(D44&gt;$F$5,$F$4,-$F$4))</f>
        <v>500</v>
      </c>
      <c r="F44" s="55">
        <f>E44*B44/1000</f>
        <v>0</v>
      </c>
      <c r="G44" s="58">
        <f>F44*(0.5*$B$3-C44)/1000</f>
        <v>0</v>
      </c>
      <c r="N44" s="49"/>
    </row>
    <row r="45" spans="1:21" x14ac:dyDescent="0.2">
      <c r="A45" s="54" t="s">
        <v>63</v>
      </c>
      <c r="B45" s="55">
        <v>0</v>
      </c>
      <c r="C45" s="19">
        <v>0</v>
      </c>
      <c r="D45" s="55">
        <f>$J$3*($J$4-C45)</f>
        <v>3.0000000000000001E-3</v>
      </c>
      <c r="E45" s="57">
        <f>IF(AND(-$F$5&lt;D45,D45&lt;$F$5),D45*200000,IF(D45&gt;$F$5,$F$4,-$F$4))</f>
        <v>500</v>
      </c>
      <c r="F45" s="55">
        <f>E45*B45/1000</f>
        <v>0</v>
      </c>
      <c r="G45" s="58">
        <f>F45*(0.5*$B$3-C45)/1000</f>
        <v>0</v>
      </c>
      <c r="N45" s="12"/>
    </row>
    <row r="46" spans="1:21" ht="12.75" thickBot="1" x14ac:dyDescent="0.25">
      <c r="A46" s="59" t="s">
        <v>64</v>
      </c>
      <c r="B46" s="60">
        <f>2*3.14*10^2/4</f>
        <v>157</v>
      </c>
      <c r="C46" s="60">
        <f>B3-B5</f>
        <v>150</v>
      </c>
      <c r="D46" s="60">
        <f>$J$3*($J$4-C46)</f>
        <v>-2.2592285316895489E-2</v>
      </c>
      <c r="E46" s="61">
        <f>IF(AND(-$F$5&lt;D46,D46&lt;$F$5),D46*200000,IF(D46&gt;$F$5,$F$4,-$F$4))</f>
        <v>-500</v>
      </c>
      <c r="F46" s="60">
        <f>E46*B46/1000</f>
        <v>-78.5</v>
      </c>
      <c r="G46" s="62">
        <f>F46*(0.5*$B$3-C46)/1000</f>
        <v>4.71</v>
      </c>
    </row>
    <row r="47" spans="1:21" s="41" customFormat="1" x14ac:dyDescent="0.2"/>
    <row r="48" spans="1:21" x14ac:dyDescent="0.2">
      <c r="A48" s="67"/>
    </row>
    <row r="49" spans="2:4" x14ac:dyDescent="0.2">
      <c r="B49" s="68"/>
      <c r="C49" s="69"/>
      <c r="D49" s="66"/>
    </row>
  </sheetData>
  <mergeCells count="16">
    <mergeCell ref="D8:E8"/>
    <mergeCell ref="A8:B8"/>
    <mergeCell ref="G9:G10"/>
    <mergeCell ref="G41:G42"/>
    <mergeCell ref="A9:A10"/>
    <mergeCell ref="B9:B10"/>
    <mergeCell ref="C9:C10"/>
    <mergeCell ref="D9:D10"/>
    <mergeCell ref="A41:A42"/>
    <mergeCell ref="E9:E10"/>
    <mergeCell ref="F9:F10"/>
    <mergeCell ref="B41:B42"/>
    <mergeCell ref="C41:C42"/>
    <mergeCell ref="D41:D42"/>
    <mergeCell ref="E41:E42"/>
    <mergeCell ref="F41:F42"/>
  </mergeCells>
  <phoneticPr fontId="0" type="noConversion"/>
  <pageMargins left="0.69" right="0.19685039370078741" top="0.51" bottom="0.52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57"/>
  <sheetViews>
    <sheetView zoomScale="85" zoomScaleNormal="85" zoomScaleSheetLayoutView="100" workbookViewId="0">
      <selection activeCell="N32" sqref="N32"/>
    </sheetView>
  </sheetViews>
  <sheetFormatPr defaultRowHeight="12" x14ac:dyDescent="0.2"/>
  <cols>
    <col min="1" max="1" width="13.140625" style="6" customWidth="1"/>
    <col min="2" max="2" width="12.5703125" style="6" customWidth="1"/>
    <col min="3" max="3" width="12" style="19" customWidth="1"/>
    <col min="4" max="4" width="11.140625" style="6" customWidth="1"/>
    <col min="5" max="5" width="12.42578125" style="63" customWidth="1"/>
    <col min="6" max="7" width="12.42578125" style="6" customWidth="1"/>
    <col min="8" max="8" width="12.7109375" style="6" customWidth="1"/>
    <col min="9" max="9" width="11.5703125" style="6" customWidth="1"/>
    <col min="10" max="10" width="13.7109375" style="6" bestFit="1" customWidth="1"/>
    <col min="11" max="11" width="6.7109375" style="6" bestFit="1" customWidth="1"/>
    <col min="12" max="12" width="12.5703125" style="6" customWidth="1"/>
    <col min="13" max="14" width="11.140625" style="6" customWidth="1"/>
    <col min="15" max="15" width="12.42578125" style="6" bestFit="1" customWidth="1"/>
    <col min="16" max="16" width="13.5703125" style="6" customWidth="1"/>
    <col min="17" max="17" width="12.28515625" style="6" bestFit="1" customWidth="1"/>
    <col min="18" max="18" width="9.140625" style="6"/>
    <col min="19" max="19" width="12.42578125" style="6" bestFit="1" customWidth="1"/>
    <col min="20" max="21" width="9.140625" style="6"/>
    <col min="22" max="22" width="9.42578125" style="6" customWidth="1"/>
    <col min="23" max="24" width="9.140625" style="6"/>
    <col min="25" max="25" width="10.28515625" style="6" bestFit="1" customWidth="1"/>
    <col min="26" max="26" width="9.140625" style="6"/>
    <col min="27" max="27" width="9.42578125" style="6" bestFit="1" customWidth="1"/>
    <col min="28" max="28" width="12.42578125" style="6" bestFit="1" customWidth="1"/>
    <col min="29" max="29" width="11.42578125" style="6" bestFit="1" customWidth="1"/>
    <col min="30" max="36" width="9.140625" style="6"/>
    <col min="37" max="37" width="11" style="6" bestFit="1" customWidth="1"/>
    <col min="38" max="16384" width="9.140625" style="6"/>
  </cols>
  <sheetData>
    <row r="1" spans="1:33" ht="16.5" thickBot="1" x14ac:dyDescent="0.3">
      <c r="A1" s="83"/>
      <c r="B1" s="84"/>
      <c r="C1" s="82"/>
    </row>
    <row r="2" spans="1:33" x14ac:dyDescent="0.2">
      <c r="A2" s="79" t="s">
        <v>43</v>
      </c>
      <c r="B2" s="80"/>
      <c r="C2" s="81" t="s">
        <v>44</v>
      </c>
      <c r="D2" s="1"/>
      <c r="E2" s="1"/>
      <c r="F2" s="2"/>
      <c r="G2" s="74" t="s">
        <v>50</v>
      </c>
      <c r="H2" s="3"/>
      <c r="I2" s="4"/>
      <c r="J2" s="5"/>
    </row>
    <row r="3" spans="1:33" x14ac:dyDescent="0.2">
      <c r="A3" s="7" t="s">
        <v>20</v>
      </c>
      <c r="B3" s="8">
        <v>180</v>
      </c>
      <c r="C3" s="71" t="s">
        <v>45</v>
      </c>
      <c r="D3" s="72">
        <v>35</v>
      </c>
      <c r="E3" s="73" t="s">
        <v>47</v>
      </c>
      <c r="F3" s="75">
        <f>D3</f>
        <v>35</v>
      </c>
      <c r="G3" s="10" t="s">
        <v>11</v>
      </c>
      <c r="H3" s="9">
        <v>6.8657165633417578E-4</v>
      </c>
      <c r="I3" s="107" t="s">
        <v>12</v>
      </c>
      <c r="J3" s="108">
        <f>(H3-H5)/B3</f>
        <v>1.9448467275753736E-5</v>
      </c>
      <c r="K3" s="11"/>
      <c r="S3" s="12"/>
    </row>
    <row r="4" spans="1:33" ht="12.75" thickBot="1" x14ac:dyDescent="0.25">
      <c r="A4" s="7" t="s">
        <v>22</v>
      </c>
      <c r="B4" s="8">
        <v>300</v>
      </c>
      <c r="C4" s="71" t="s">
        <v>46</v>
      </c>
      <c r="D4" s="72">
        <v>500</v>
      </c>
      <c r="E4" s="73" t="s">
        <v>49</v>
      </c>
      <c r="F4" s="75">
        <f>D4</f>
        <v>500</v>
      </c>
      <c r="G4" s="112" t="s">
        <v>56</v>
      </c>
      <c r="H4" s="92">
        <f>D46</f>
        <v>-2.2306984350288846E-3</v>
      </c>
      <c r="I4" s="13" t="s">
        <v>14</v>
      </c>
      <c r="J4" s="78">
        <f>H3/J3</f>
        <v>35.302095872106058</v>
      </c>
      <c r="K4" s="14"/>
      <c r="Y4" s="64"/>
      <c r="Z4" s="64"/>
      <c r="AA4" s="64"/>
      <c r="AB4" s="64"/>
      <c r="AC4" s="64"/>
      <c r="AD4" s="64"/>
      <c r="AE4" s="64"/>
      <c r="AF4" s="64"/>
      <c r="AG4" s="64"/>
    </row>
    <row r="5" spans="1:33" ht="12.75" thickBot="1" x14ac:dyDescent="0.25">
      <c r="A5" s="18" t="s">
        <v>21</v>
      </c>
      <c r="B5" s="70">
        <v>30</v>
      </c>
      <c r="C5" s="15"/>
      <c r="D5" s="16"/>
      <c r="E5" s="85" t="s">
        <v>48</v>
      </c>
      <c r="F5" s="76">
        <f>F4/200000</f>
        <v>2.5000000000000001E-3</v>
      </c>
      <c r="G5" s="109" t="s">
        <v>73</v>
      </c>
      <c r="H5" s="111">
        <v>-2.8141524533014969E-3</v>
      </c>
      <c r="I5" s="116">
        <f>ABS(H5/E7)</f>
        <v>0.15634180296119429</v>
      </c>
      <c r="K5" s="14"/>
      <c r="S5" s="17"/>
      <c r="Y5" s="64"/>
      <c r="Z5" s="64"/>
      <c r="AA5" s="64"/>
      <c r="AB5" s="64"/>
      <c r="AC5" s="64"/>
      <c r="AD5" s="64"/>
      <c r="AE5" s="64"/>
      <c r="AF5" s="64"/>
      <c r="AG5" s="64"/>
    </row>
    <row r="6" spans="1:33" ht="15.75" x14ac:dyDescent="0.25">
      <c r="A6" s="6" t="s">
        <v>55</v>
      </c>
      <c r="C6" s="94" t="s">
        <v>66</v>
      </c>
      <c r="D6" s="93" t="s">
        <v>67</v>
      </c>
      <c r="E6" s="93">
        <v>165000</v>
      </c>
      <c r="H6" s="86" t="s">
        <v>51</v>
      </c>
      <c r="I6" s="87">
        <v>0</v>
      </c>
      <c r="J6" s="88"/>
      <c r="S6" s="17"/>
    </row>
    <row r="7" spans="1:33" x14ac:dyDescent="0.2">
      <c r="D7" s="93" t="s">
        <v>68</v>
      </c>
      <c r="E7" s="93">
        <v>1.7999999999999999E-2</v>
      </c>
      <c r="S7" s="17"/>
    </row>
    <row r="8" spans="1:33" ht="12.75" thickBot="1" x14ac:dyDescent="0.25">
      <c r="A8" s="125" t="s">
        <v>24</v>
      </c>
      <c r="B8" s="125"/>
      <c r="C8" s="14">
        <v>30</v>
      </c>
      <c r="D8" s="125" t="s">
        <v>25</v>
      </c>
      <c r="E8" s="125"/>
      <c r="F8" s="23">
        <f>B3/C8</f>
        <v>6</v>
      </c>
      <c r="J8" s="6" t="s">
        <v>77</v>
      </c>
      <c r="K8" s="6">
        <v>0.42</v>
      </c>
      <c r="S8" s="17"/>
    </row>
    <row r="9" spans="1:33" x14ac:dyDescent="0.2">
      <c r="A9" s="126" t="s">
        <v>0</v>
      </c>
      <c r="B9" s="128" t="s">
        <v>53</v>
      </c>
      <c r="C9" s="128" t="s">
        <v>37</v>
      </c>
      <c r="D9" s="128" t="s">
        <v>13</v>
      </c>
      <c r="E9" s="130" t="s">
        <v>54</v>
      </c>
      <c r="F9" s="128" t="s">
        <v>15</v>
      </c>
      <c r="G9" s="132" t="s">
        <v>16</v>
      </c>
      <c r="H9" s="20"/>
      <c r="I9" s="21" t="s">
        <v>28</v>
      </c>
      <c r="J9" s="22" t="s">
        <v>29</v>
      </c>
      <c r="K9" s="90" t="s">
        <v>65</v>
      </c>
    </row>
    <row r="10" spans="1:33" ht="12.75" thickBot="1" x14ac:dyDescent="0.25">
      <c r="A10" s="127"/>
      <c r="B10" s="129"/>
      <c r="C10" s="129"/>
      <c r="D10" s="129"/>
      <c r="E10" s="131"/>
      <c r="F10" s="129"/>
      <c r="G10" s="133"/>
      <c r="H10" s="20"/>
      <c r="I10" s="24">
        <f>SUM(F11:F47)</f>
        <v>-6.7967540740454524E-5</v>
      </c>
      <c r="J10" s="21">
        <f>SUM(G11:G47)</f>
        <v>14.279995392475501</v>
      </c>
      <c r="K10" s="90">
        <f>J10/K8</f>
        <v>33.999989029703571</v>
      </c>
    </row>
    <row r="11" spans="1:33" x14ac:dyDescent="0.2">
      <c r="A11" s="25" t="s">
        <v>1</v>
      </c>
      <c r="B11" s="26">
        <f>$F$8*$B$4</f>
        <v>1800</v>
      </c>
      <c r="C11" s="27">
        <f>$F$8/2</f>
        <v>3</v>
      </c>
      <c r="D11" s="26">
        <f>$J$3*($J$4-C11)</f>
        <v>6.2822625450691452E-4</v>
      </c>
      <c r="E11" s="26">
        <f>IF((0.85*$F$3*(2*D11/0.002-(D11/0.002)^2))&gt;=0,(0.85*$F$3*(2*D11/0.002-(D11/0.002)^2)),0)</f>
        <v>15.754386134370543</v>
      </c>
      <c r="F11" s="26">
        <f>E11*B11/1000</f>
        <v>28.357895041866978</v>
      </c>
      <c r="G11" s="28">
        <f>F11*(0.5*$B$3-C11)/1000</f>
        <v>2.4671368686424269</v>
      </c>
      <c r="H11" s="20"/>
      <c r="I11" s="24" t="s">
        <v>26</v>
      </c>
      <c r="J11" s="89">
        <f>I6-I10</f>
        <v>6.7967540740454524E-5</v>
      </c>
      <c r="K11" s="90"/>
      <c r="N11" s="29"/>
      <c r="S11" s="17"/>
      <c r="T11" s="14"/>
      <c r="U11" s="17"/>
    </row>
    <row r="12" spans="1:33" x14ac:dyDescent="0.2">
      <c r="A12" s="30" t="s">
        <v>2</v>
      </c>
      <c r="B12" s="26">
        <f t="shared" ref="B12:B40" si="0">$F$8*$B$4</f>
        <v>1800</v>
      </c>
      <c r="C12" s="31">
        <f t="shared" ref="C12:C40" si="1">C11+$F$8</f>
        <v>9</v>
      </c>
      <c r="D12" s="26">
        <f t="shared" ref="D12:D40" si="2">$J$3*($J$4-C12)</f>
        <v>5.1153545085239212E-4</v>
      </c>
      <c r="E12" s="26">
        <f t="shared" ref="E12:E40" si="3">IF((0.85*$F$3*(2*D12/0.002-(D12/0.002)^2))&gt;=0,(0.85*$F$3*(2*D12/0.002-(D12/0.002)^2)),0)</f>
        <v>13.272020064110389</v>
      </c>
      <c r="F12" s="26">
        <f t="shared" ref="F12:F40" si="4">E12*B12/1000</f>
        <v>23.889636115398702</v>
      </c>
      <c r="G12" s="28">
        <f t="shared" ref="G12:G40" si="5">F12*(0.5*$B$3-C12)/1000</f>
        <v>1.9350605253472948</v>
      </c>
      <c r="Q12" s="32"/>
      <c r="R12" s="12"/>
    </row>
    <row r="13" spans="1:33" s="12" customFormat="1" x14ac:dyDescent="0.2">
      <c r="A13" s="30" t="s">
        <v>3</v>
      </c>
      <c r="B13" s="26">
        <f t="shared" si="0"/>
        <v>1800</v>
      </c>
      <c r="C13" s="31">
        <f t="shared" si="1"/>
        <v>15</v>
      </c>
      <c r="D13" s="26">
        <f t="shared" si="2"/>
        <v>3.9484464719786967E-4</v>
      </c>
      <c r="E13" s="26">
        <f t="shared" si="3"/>
        <v>10.587104931944346</v>
      </c>
      <c r="F13" s="26">
        <f t="shared" si="4"/>
        <v>19.05678887749982</v>
      </c>
      <c r="G13" s="28">
        <f t="shared" si="5"/>
        <v>1.4292591658124865</v>
      </c>
      <c r="H13" s="6"/>
      <c r="I13" s="6"/>
      <c r="J13" s="6"/>
      <c r="S13" s="17"/>
      <c r="U13" s="6"/>
      <c r="V13" s="6"/>
      <c r="W13" s="6"/>
      <c r="X13" s="6"/>
    </row>
    <row r="14" spans="1:33" x14ac:dyDescent="0.2">
      <c r="A14" s="30" t="s">
        <v>4</v>
      </c>
      <c r="B14" s="26">
        <f t="shared" si="0"/>
        <v>1800</v>
      </c>
      <c r="C14" s="31">
        <f t="shared" si="1"/>
        <v>21</v>
      </c>
      <c r="D14" s="26">
        <f t="shared" si="2"/>
        <v>2.7815384354334727E-4</v>
      </c>
      <c r="E14" s="26">
        <f t="shared" si="3"/>
        <v>7.699640737872425</v>
      </c>
      <c r="F14" s="26">
        <f t="shared" si="4"/>
        <v>13.859353328170366</v>
      </c>
      <c r="G14" s="28">
        <f t="shared" si="5"/>
        <v>0.95629537964375522</v>
      </c>
      <c r="I14" s="32"/>
      <c r="J14" s="32"/>
      <c r="N14" s="33"/>
      <c r="O14" s="34"/>
      <c r="P14" s="35"/>
      <c r="Q14" s="34"/>
    </row>
    <row r="15" spans="1:33" x14ac:dyDescent="0.2">
      <c r="A15" s="30" t="s">
        <v>5</v>
      </c>
      <c r="B15" s="26">
        <f t="shared" si="0"/>
        <v>1800</v>
      </c>
      <c r="C15" s="31">
        <f t="shared" si="1"/>
        <v>27</v>
      </c>
      <c r="D15" s="26">
        <f t="shared" si="2"/>
        <v>1.6146303988882484E-4</v>
      </c>
      <c r="E15" s="26">
        <f t="shared" si="3"/>
        <v>4.6096274818946208</v>
      </c>
      <c r="F15" s="26">
        <f t="shared" si="4"/>
        <v>8.297329467410318</v>
      </c>
      <c r="G15" s="28">
        <f t="shared" si="5"/>
        <v>0.52273175644684999</v>
      </c>
      <c r="I15" s="19"/>
      <c r="J15" s="19"/>
      <c r="N15" s="33"/>
      <c r="O15" s="34"/>
      <c r="P15" s="35"/>
      <c r="Q15" s="34"/>
      <c r="S15" s="17"/>
      <c r="V15" s="17"/>
    </row>
    <row r="16" spans="1:33" x14ac:dyDescent="0.2">
      <c r="A16" s="30" t="s">
        <v>6</v>
      </c>
      <c r="B16" s="26">
        <f t="shared" si="0"/>
        <v>1800</v>
      </c>
      <c r="C16" s="31">
        <f t="shared" si="1"/>
        <v>33</v>
      </c>
      <c r="D16" s="26">
        <f t="shared" si="2"/>
        <v>4.4772236234302429E-5</v>
      </c>
      <c r="E16" s="26">
        <f t="shared" si="3"/>
        <v>1.3170651640109345</v>
      </c>
      <c r="F16" s="26">
        <f t="shared" si="4"/>
        <v>2.370717295219682</v>
      </c>
      <c r="G16" s="28">
        <f t="shared" si="5"/>
        <v>0.13513088582752186</v>
      </c>
      <c r="I16" s="19"/>
      <c r="J16" s="19"/>
      <c r="N16" s="33"/>
      <c r="O16" s="34"/>
      <c r="P16" s="35"/>
      <c r="S16" s="17"/>
    </row>
    <row r="17" spans="1:26" x14ac:dyDescent="0.2">
      <c r="A17" s="30" t="s">
        <v>7</v>
      </c>
      <c r="B17" s="26">
        <f t="shared" si="0"/>
        <v>1800</v>
      </c>
      <c r="C17" s="31">
        <f t="shared" si="1"/>
        <v>39</v>
      </c>
      <c r="D17" s="26">
        <f t="shared" si="2"/>
        <v>-7.1918567420219993E-5</v>
      </c>
      <c r="E17" s="26">
        <f t="shared" si="3"/>
        <v>0</v>
      </c>
      <c r="F17" s="26">
        <f t="shared" si="4"/>
        <v>0</v>
      </c>
      <c r="G17" s="28">
        <f t="shared" si="5"/>
        <v>0</v>
      </c>
      <c r="I17" s="19"/>
      <c r="J17" s="19"/>
      <c r="K17" s="32"/>
      <c r="L17" s="32"/>
      <c r="M17" s="32"/>
      <c r="N17" s="32"/>
      <c r="O17" s="34"/>
      <c r="P17" s="36"/>
      <c r="S17" s="17"/>
    </row>
    <row r="18" spans="1:26" x14ac:dyDescent="0.2">
      <c r="A18" s="30" t="s">
        <v>8</v>
      </c>
      <c r="B18" s="26">
        <f t="shared" si="0"/>
        <v>1800</v>
      </c>
      <c r="C18" s="31">
        <f t="shared" si="1"/>
        <v>45</v>
      </c>
      <c r="D18" s="26">
        <f t="shared" si="2"/>
        <v>-1.886093710747424E-4</v>
      </c>
      <c r="E18" s="26">
        <f t="shared" si="3"/>
        <v>0</v>
      </c>
      <c r="F18" s="26">
        <f t="shared" si="4"/>
        <v>0</v>
      </c>
      <c r="G18" s="28">
        <f t="shared" si="5"/>
        <v>0</v>
      </c>
      <c r="I18" s="19"/>
      <c r="J18" s="19"/>
      <c r="K18" s="65"/>
      <c r="L18" s="37"/>
      <c r="M18" s="38"/>
      <c r="N18" s="39"/>
      <c r="O18" s="34"/>
      <c r="P18" s="35"/>
      <c r="S18" s="17"/>
    </row>
    <row r="19" spans="1:26" x14ac:dyDescent="0.2">
      <c r="A19" s="30" t="s">
        <v>9</v>
      </c>
      <c r="B19" s="26">
        <f t="shared" si="0"/>
        <v>1800</v>
      </c>
      <c r="C19" s="31">
        <f t="shared" si="1"/>
        <v>51</v>
      </c>
      <c r="D19" s="26">
        <f t="shared" si="2"/>
        <v>-3.053001747292648E-4</v>
      </c>
      <c r="E19" s="26">
        <f t="shared" si="3"/>
        <v>0</v>
      </c>
      <c r="F19" s="26">
        <f t="shared" si="4"/>
        <v>0</v>
      </c>
      <c r="G19" s="28">
        <f t="shared" si="5"/>
        <v>0</v>
      </c>
      <c r="I19" s="19"/>
      <c r="J19" s="19"/>
      <c r="L19" s="19"/>
      <c r="M19" s="38"/>
      <c r="N19" s="39"/>
      <c r="O19" s="34"/>
      <c r="P19" s="33"/>
      <c r="Q19" s="34"/>
      <c r="S19" s="17"/>
      <c r="V19" s="17"/>
    </row>
    <row r="20" spans="1:26" x14ac:dyDescent="0.2">
      <c r="A20" s="30" t="s">
        <v>10</v>
      </c>
      <c r="B20" s="26">
        <f t="shared" si="0"/>
        <v>1800</v>
      </c>
      <c r="C20" s="31">
        <f t="shared" si="1"/>
        <v>57</v>
      </c>
      <c r="D20" s="26">
        <f t="shared" si="2"/>
        <v>-4.2199097838378725E-4</v>
      </c>
      <c r="E20" s="26">
        <f t="shared" si="3"/>
        <v>0</v>
      </c>
      <c r="F20" s="26">
        <f t="shared" si="4"/>
        <v>0</v>
      </c>
      <c r="G20" s="28">
        <f t="shared" si="5"/>
        <v>0</v>
      </c>
      <c r="K20" s="19"/>
      <c r="L20" s="19"/>
      <c r="M20" s="40"/>
      <c r="N20" s="39"/>
      <c r="O20" s="34"/>
      <c r="P20" s="33"/>
      <c r="Q20" s="34"/>
      <c r="R20" s="33"/>
      <c r="S20" s="17"/>
      <c r="T20" s="41"/>
    </row>
    <row r="21" spans="1:26" x14ac:dyDescent="0.2">
      <c r="A21" s="30" t="s">
        <v>17</v>
      </c>
      <c r="B21" s="26">
        <f t="shared" si="0"/>
        <v>1800</v>
      </c>
      <c r="C21" s="31">
        <f t="shared" si="1"/>
        <v>63</v>
      </c>
      <c r="D21" s="26">
        <f t="shared" si="2"/>
        <v>-5.386817820383096E-4</v>
      </c>
      <c r="E21" s="26">
        <f t="shared" si="3"/>
        <v>0</v>
      </c>
      <c r="F21" s="26">
        <f t="shared" si="4"/>
        <v>0</v>
      </c>
      <c r="G21" s="28">
        <f t="shared" si="5"/>
        <v>0</v>
      </c>
      <c r="L21" s="19"/>
      <c r="M21" s="38"/>
      <c r="N21" s="33"/>
      <c r="O21" s="34"/>
      <c r="P21" s="33"/>
      <c r="Q21" s="34"/>
      <c r="R21" s="33"/>
    </row>
    <row r="22" spans="1:26" x14ac:dyDescent="0.2">
      <c r="A22" s="30" t="s">
        <v>18</v>
      </c>
      <c r="B22" s="26">
        <f t="shared" si="0"/>
        <v>1800</v>
      </c>
      <c r="C22" s="31">
        <f t="shared" si="1"/>
        <v>69</v>
      </c>
      <c r="D22" s="26">
        <f t="shared" si="2"/>
        <v>-6.5537258569283211E-4</v>
      </c>
      <c r="E22" s="26">
        <f t="shared" si="3"/>
        <v>0</v>
      </c>
      <c r="F22" s="26">
        <f t="shared" si="4"/>
        <v>0</v>
      </c>
      <c r="G22" s="28">
        <f t="shared" si="5"/>
        <v>0</v>
      </c>
      <c r="K22" s="19"/>
      <c r="L22" s="19"/>
      <c r="M22" s="38"/>
      <c r="N22" s="33"/>
      <c r="O22" s="34"/>
      <c r="P22" s="35"/>
      <c r="Q22" s="34"/>
      <c r="Z22" s="17"/>
    </row>
    <row r="23" spans="1:26" x14ac:dyDescent="0.2">
      <c r="A23" s="30" t="s">
        <v>19</v>
      </c>
      <c r="B23" s="26">
        <f t="shared" si="0"/>
        <v>1800</v>
      </c>
      <c r="C23" s="31">
        <f t="shared" si="1"/>
        <v>75</v>
      </c>
      <c r="D23" s="26">
        <f t="shared" si="2"/>
        <v>-7.7206338934735451E-4</v>
      </c>
      <c r="E23" s="26">
        <f t="shared" si="3"/>
        <v>0</v>
      </c>
      <c r="F23" s="26">
        <f t="shared" si="4"/>
        <v>0</v>
      </c>
      <c r="G23" s="28">
        <f t="shared" si="5"/>
        <v>0</v>
      </c>
      <c r="J23" s="19"/>
      <c r="K23" s="19"/>
      <c r="Q23" s="42"/>
    </row>
    <row r="24" spans="1:26" x14ac:dyDescent="0.2">
      <c r="A24" s="30" t="s">
        <v>30</v>
      </c>
      <c r="B24" s="26">
        <f t="shared" si="0"/>
        <v>1800</v>
      </c>
      <c r="C24" s="31">
        <f t="shared" si="1"/>
        <v>81</v>
      </c>
      <c r="D24" s="26">
        <f t="shared" si="2"/>
        <v>-8.8875419300187691E-4</v>
      </c>
      <c r="E24" s="26">
        <f t="shared" si="3"/>
        <v>0</v>
      </c>
      <c r="F24" s="26">
        <f t="shared" si="4"/>
        <v>0</v>
      </c>
      <c r="G24" s="28">
        <f t="shared" si="5"/>
        <v>0</v>
      </c>
    </row>
    <row r="25" spans="1:26" x14ac:dyDescent="0.2">
      <c r="A25" s="30" t="s">
        <v>31</v>
      </c>
      <c r="B25" s="26">
        <f t="shared" si="0"/>
        <v>1800</v>
      </c>
      <c r="C25" s="31">
        <f t="shared" si="1"/>
        <v>87</v>
      </c>
      <c r="D25" s="26">
        <f t="shared" si="2"/>
        <v>-1.0054449966563992E-3</v>
      </c>
      <c r="E25" s="26">
        <f t="shared" si="3"/>
        <v>0</v>
      </c>
      <c r="F25" s="26">
        <f t="shared" si="4"/>
        <v>0</v>
      </c>
      <c r="G25" s="28">
        <f t="shared" si="5"/>
        <v>0</v>
      </c>
      <c r="J25" s="19"/>
      <c r="K25" s="43"/>
      <c r="R25" s="33"/>
    </row>
    <row r="26" spans="1:26" x14ac:dyDescent="0.2">
      <c r="A26" s="30" t="s">
        <v>32</v>
      </c>
      <c r="B26" s="26">
        <f t="shared" si="0"/>
        <v>1800</v>
      </c>
      <c r="C26" s="31">
        <f t="shared" si="1"/>
        <v>93</v>
      </c>
      <c r="D26" s="26">
        <f t="shared" si="2"/>
        <v>-1.1221358003109217E-3</v>
      </c>
      <c r="E26" s="26">
        <f t="shared" si="3"/>
        <v>0</v>
      </c>
      <c r="F26" s="26">
        <f t="shared" si="4"/>
        <v>0</v>
      </c>
      <c r="G26" s="28">
        <f t="shared" si="5"/>
        <v>0</v>
      </c>
    </row>
    <row r="27" spans="1:26" x14ac:dyDescent="0.2">
      <c r="A27" s="30" t="s">
        <v>33</v>
      </c>
      <c r="B27" s="26">
        <f t="shared" si="0"/>
        <v>1800</v>
      </c>
      <c r="C27" s="31">
        <f t="shared" si="1"/>
        <v>99</v>
      </c>
      <c r="D27" s="26">
        <f t="shared" si="2"/>
        <v>-1.2388266039654442E-3</v>
      </c>
      <c r="E27" s="26">
        <f t="shared" si="3"/>
        <v>0</v>
      </c>
      <c r="F27" s="26">
        <f t="shared" si="4"/>
        <v>0</v>
      </c>
      <c r="G27" s="28">
        <f t="shared" si="5"/>
        <v>0</v>
      </c>
      <c r="Q27" s="12"/>
      <c r="R27" s="44"/>
    </row>
    <row r="28" spans="1:26" x14ac:dyDescent="0.2">
      <c r="A28" s="30" t="s">
        <v>34</v>
      </c>
      <c r="B28" s="26">
        <f t="shared" si="0"/>
        <v>1800</v>
      </c>
      <c r="C28" s="31">
        <f t="shared" si="1"/>
        <v>105</v>
      </c>
      <c r="D28" s="26">
        <f t="shared" si="2"/>
        <v>-1.3555174076199665E-3</v>
      </c>
      <c r="E28" s="26">
        <f t="shared" si="3"/>
        <v>0</v>
      </c>
      <c r="F28" s="26">
        <f t="shared" si="4"/>
        <v>0</v>
      </c>
      <c r="G28" s="28">
        <f t="shared" si="5"/>
        <v>0</v>
      </c>
      <c r="I28" s="19"/>
      <c r="J28" s="38"/>
      <c r="K28" s="19"/>
      <c r="L28" s="38"/>
      <c r="M28" s="45"/>
      <c r="N28" s="46"/>
      <c r="P28" s="41"/>
    </row>
    <row r="29" spans="1:26" x14ac:dyDescent="0.2">
      <c r="A29" s="30" t="s">
        <v>35</v>
      </c>
      <c r="B29" s="26">
        <f t="shared" si="0"/>
        <v>1800</v>
      </c>
      <c r="C29" s="31">
        <f t="shared" si="1"/>
        <v>111</v>
      </c>
      <c r="D29" s="26">
        <f>$J$3*($J$4-C29)</f>
        <v>-1.4722082112744888E-3</v>
      </c>
      <c r="E29" s="26">
        <f t="shared" si="3"/>
        <v>0</v>
      </c>
      <c r="F29" s="26">
        <f t="shared" si="4"/>
        <v>0</v>
      </c>
      <c r="G29" s="28">
        <f t="shared" si="5"/>
        <v>0</v>
      </c>
      <c r="I29" s="14"/>
      <c r="J29" s="19"/>
      <c r="K29" s="19"/>
      <c r="L29" s="19"/>
      <c r="M29" s="38"/>
      <c r="N29" s="47"/>
      <c r="P29" s="41"/>
    </row>
    <row r="30" spans="1:26" x14ac:dyDescent="0.2">
      <c r="A30" s="30" t="s">
        <v>36</v>
      </c>
      <c r="B30" s="26">
        <f t="shared" si="0"/>
        <v>1800</v>
      </c>
      <c r="C30" s="31">
        <f t="shared" si="1"/>
        <v>117</v>
      </c>
      <c r="D30" s="26">
        <f t="shared" si="2"/>
        <v>-1.5888990149290113E-3</v>
      </c>
      <c r="E30" s="26">
        <f t="shared" si="3"/>
        <v>0</v>
      </c>
      <c r="F30" s="26">
        <f t="shared" si="4"/>
        <v>0</v>
      </c>
      <c r="G30" s="28">
        <f t="shared" si="5"/>
        <v>0</v>
      </c>
      <c r="I30" s="19"/>
      <c r="K30" s="19"/>
      <c r="L30" s="17"/>
      <c r="N30" s="12"/>
      <c r="P30" s="41"/>
    </row>
    <row r="31" spans="1:26" x14ac:dyDescent="0.2">
      <c r="A31" s="30" t="s">
        <v>38</v>
      </c>
      <c r="B31" s="26">
        <f t="shared" si="0"/>
        <v>1800</v>
      </c>
      <c r="C31" s="31">
        <f t="shared" si="1"/>
        <v>123</v>
      </c>
      <c r="D31" s="26">
        <f t="shared" si="2"/>
        <v>-1.7055898185835336E-3</v>
      </c>
      <c r="E31" s="26">
        <f t="shared" si="3"/>
        <v>0</v>
      </c>
      <c r="F31" s="26">
        <f t="shared" si="4"/>
        <v>0</v>
      </c>
      <c r="G31" s="28">
        <f t="shared" si="5"/>
        <v>0</v>
      </c>
      <c r="J31" s="14"/>
      <c r="K31" s="17"/>
      <c r="M31" s="17"/>
      <c r="N31" s="45"/>
      <c r="P31" s="41"/>
    </row>
    <row r="32" spans="1:26" x14ac:dyDescent="0.2">
      <c r="A32" s="30" t="s">
        <v>39</v>
      </c>
      <c r="B32" s="26">
        <f t="shared" si="0"/>
        <v>1800</v>
      </c>
      <c r="C32" s="31">
        <f t="shared" si="1"/>
        <v>129</v>
      </c>
      <c r="D32" s="26">
        <f t="shared" si="2"/>
        <v>-1.8222806222380561E-3</v>
      </c>
      <c r="E32" s="26">
        <f t="shared" si="3"/>
        <v>0</v>
      </c>
      <c r="F32" s="26">
        <f t="shared" si="4"/>
        <v>0</v>
      </c>
      <c r="G32" s="28">
        <f t="shared" si="5"/>
        <v>0</v>
      </c>
      <c r="I32" s="114" t="s">
        <v>81</v>
      </c>
      <c r="J32" s="114">
        <v>34</v>
      </c>
      <c r="K32" s="48"/>
      <c r="L32" s="12"/>
      <c r="M32" s="44"/>
      <c r="N32" s="49"/>
      <c r="O32" s="49"/>
      <c r="P32" s="41"/>
    </row>
    <row r="33" spans="1:21" x14ac:dyDescent="0.2">
      <c r="A33" s="30" t="s">
        <v>40</v>
      </c>
      <c r="B33" s="26">
        <f t="shared" si="0"/>
        <v>1800</v>
      </c>
      <c r="C33" s="31">
        <f t="shared" si="1"/>
        <v>135</v>
      </c>
      <c r="D33" s="26">
        <f t="shared" si="2"/>
        <v>-1.9389714258925784E-3</v>
      </c>
      <c r="E33" s="26">
        <f t="shared" si="3"/>
        <v>0</v>
      </c>
      <c r="F33" s="26">
        <f t="shared" si="4"/>
        <v>0</v>
      </c>
      <c r="G33" s="28">
        <f t="shared" si="5"/>
        <v>0</v>
      </c>
      <c r="I33" s="114" t="s">
        <v>78</v>
      </c>
      <c r="J33" s="114">
        <f>J32*0.42</f>
        <v>14.28</v>
      </c>
      <c r="K33" s="48"/>
      <c r="L33" s="12"/>
      <c r="M33" s="44"/>
      <c r="N33" s="49"/>
      <c r="O33" s="49"/>
      <c r="P33" s="41"/>
    </row>
    <row r="34" spans="1:21" x14ac:dyDescent="0.2">
      <c r="A34" s="30" t="s">
        <v>41</v>
      </c>
      <c r="B34" s="26">
        <f t="shared" si="0"/>
        <v>1800</v>
      </c>
      <c r="C34" s="31">
        <f t="shared" si="1"/>
        <v>141</v>
      </c>
      <c r="D34" s="26">
        <f t="shared" si="2"/>
        <v>-2.0556622295471007E-3</v>
      </c>
      <c r="E34" s="26">
        <f t="shared" si="3"/>
        <v>0</v>
      </c>
      <c r="F34" s="26">
        <f t="shared" si="4"/>
        <v>0</v>
      </c>
      <c r="G34" s="28">
        <f t="shared" si="5"/>
        <v>0</v>
      </c>
      <c r="K34" s="48"/>
      <c r="L34" s="12"/>
      <c r="M34" s="44"/>
      <c r="N34" s="49"/>
      <c r="O34" s="49"/>
      <c r="P34" s="41"/>
    </row>
    <row r="35" spans="1:21" x14ac:dyDescent="0.2">
      <c r="A35" s="30" t="s">
        <v>42</v>
      </c>
      <c r="B35" s="26">
        <f t="shared" si="0"/>
        <v>1800</v>
      </c>
      <c r="C35" s="31">
        <f t="shared" si="1"/>
        <v>147</v>
      </c>
      <c r="D35" s="26">
        <f t="shared" si="2"/>
        <v>-2.1723530332016234E-3</v>
      </c>
      <c r="E35" s="26">
        <f t="shared" si="3"/>
        <v>0</v>
      </c>
      <c r="F35" s="26">
        <f t="shared" si="4"/>
        <v>0</v>
      </c>
      <c r="G35" s="28">
        <f t="shared" si="5"/>
        <v>0</v>
      </c>
      <c r="K35" s="48"/>
      <c r="L35" s="12"/>
      <c r="M35" s="44"/>
      <c r="N35" s="49"/>
      <c r="O35" s="49"/>
      <c r="P35" s="41"/>
    </row>
    <row r="36" spans="1:21" x14ac:dyDescent="0.2">
      <c r="A36" s="30" t="s">
        <v>57</v>
      </c>
      <c r="B36" s="26">
        <f t="shared" si="0"/>
        <v>1800</v>
      </c>
      <c r="C36" s="31">
        <f t="shared" si="1"/>
        <v>153</v>
      </c>
      <c r="D36" s="26">
        <f t="shared" si="2"/>
        <v>-2.2890438368561457E-3</v>
      </c>
      <c r="E36" s="26">
        <f t="shared" si="3"/>
        <v>0</v>
      </c>
      <c r="F36" s="26">
        <f t="shared" si="4"/>
        <v>0</v>
      </c>
      <c r="G36" s="28">
        <f t="shared" si="5"/>
        <v>0</v>
      </c>
      <c r="I36" s="29"/>
      <c r="J36" s="29"/>
      <c r="K36" s="48"/>
      <c r="L36" s="12"/>
      <c r="M36" s="44"/>
      <c r="N36" s="49"/>
      <c r="O36" s="49"/>
      <c r="P36" s="41"/>
    </row>
    <row r="37" spans="1:21" x14ac:dyDescent="0.2">
      <c r="A37" s="30" t="s">
        <v>58</v>
      </c>
      <c r="B37" s="26">
        <f t="shared" si="0"/>
        <v>1800</v>
      </c>
      <c r="C37" s="31">
        <f t="shared" si="1"/>
        <v>159</v>
      </c>
      <c r="D37" s="26">
        <f t="shared" si="2"/>
        <v>-2.405734640510668E-3</v>
      </c>
      <c r="E37" s="26">
        <f t="shared" si="3"/>
        <v>0</v>
      </c>
      <c r="F37" s="26">
        <f t="shared" si="4"/>
        <v>0</v>
      </c>
      <c r="G37" s="28">
        <f t="shared" si="5"/>
        <v>0</v>
      </c>
      <c r="J37" s="111"/>
      <c r="L37" s="49"/>
      <c r="M37" s="49"/>
      <c r="O37" s="12"/>
    </row>
    <row r="38" spans="1:21" s="12" customFormat="1" x14ac:dyDescent="0.2">
      <c r="A38" s="30" t="s">
        <v>59</v>
      </c>
      <c r="B38" s="26">
        <f t="shared" si="0"/>
        <v>1800</v>
      </c>
      <c r="C38" s="31">
        <f t="shared" si="1"/>
        <v>165</v>
      </c>
      <c r="D38" s="26">
        <f t="shared" si="2"/>
        <v>-2.5224254441651908E-3</v>
      </c>
      <c r="E38" s="26">
        <f t="shared" si="3"/>
        <v>0</v>
      </c>
      <c r="F38" s="26">
        <f t="shared" si="4"/>
        <v>0</v>
      </c>
      <c r="G38" s="28">
        <f t="shared" si="5"/>
        <v>0</v>
      </c>
      <c r="I38" s="12" t="s">
        <v>82</v>
      </c>
      <c r="K38" s="12" t="str">
        <f>IF(ABS(H4)&gt;F5,"διαρροή","ελαστικός")</f>
        <v>ελαστικός</v>
      </c>
      <c r="M38" s="19"/>
      <c r="N38" s="49"/>
    </row>
    <row r="39" spans="1:21" s="12" customFormat="1" x14ac:dyDescent="0.2">
      <c r="A39" s="30" t="s">
        <v>60</v>
      </c>
      <c r="B39" s="26">
        <f t="shared" si="0"/>
        <v>1800</v>
      </c>
      <c r="C39" s="31">
        <f t="shared" si="1"/>
        <v>171</v>
      </c>
      <c r="D39" s="26">
        <f t="shared" si="2"/>
        <v>-2.639116247819713E-3</v>
      </c>
      <c r="E39" s="26">
        <f t="shared" si="3"/>
        <v>0</v>
      </c>
      <c r="F39" s="26">
        <f t="shared" si="4"/>
        <v>0</v>
      </c>
      <c r="G39" s="28">
        <f t="shared" si="5"/>
        <v>0</v>
      </c>
      <c r="M39" s="19"/>
      <c r="N39" s="49"/>
    </row>
    <row r="40" spans="1:21" ht="12.75" thickBot="1" x14ac:dyDescent="0.25">
      <c r="A40" s="30" t="s">
        <v>61</v>
      </c>
      <c r="B40" s="26">
        <f t="shared" si="0"/>
        <v>1800</v>
      </c>
      <c r="C40" s="31">
        <f t="shared" si="1"/>
        <v>177</v>
      </c>
      <c r="D40" s="26">
        <f t="shared" si="2"/>
        <v>-2.7558070514742353E-3</v>
      </c>
      <c r="E40" s="26">
        <f t="shared" si="3"/>
        <v>0</v>
      </c>
      <c r="F40" s="26">
        <f t="shared" si="4"/>
        <v>0</v>
      </c>
      <c r="G40" s="28">
        <f t="shared" si="5"/>
        <v>0</v>
      </c>
      <c r="I40" s="6" t="s">
        <v>83</v>
      </c>
      <c r="N40" s="12"/>
      <c r="O40" s="49"/>
    </row>
    <row r="41" spans="1:21" ht="12.75" thickBot="1" x14ac:dyDescent="0.25">
      <c r="A41" s="134" t="s">
        <v>27</v>
      </c>
      <c r="B41" s="136" t="s">
        <v>52</v>
      </c>
      <c r="C41" s="136" t="s">
        <v>37</v>
      </c>
      <c r="D41" s="136" t="s">
        <v>13</v>
      </c>
      <c r="E41" s="138" t="s">
        <v>23</v>
      </c>
      <c r="F41" s="136" t="s">
        <v>15</v>
      </c>
      <c r="G41" s="140" t="s">
        <v>16</v>
      </c>
      <c r="K41" s="50"/>
      <c r="L41" s="19"/>
      <c r="M41" s="49"/>
      <c r="N41" s="49"/>
      <c r="O41" s="52"/>
      <c r="P41" s="53"/>
      <c r="R41" s="12"/>
    </row>
    <row r="42" spans="1:21" x14ac:dyDescent="0.2">
      <c r="A42" s="135"/>
      <c r="B42" s="137"/>
      <c r="C42" s="137"/>
      <c r="D42" s="137"/>
      <c r="E42" s="139"/>
      <c r="F42" s="137"/>
      <c r="G42" s="141"/>
      <c r="I42" s="101" t="s">
        <v>69</v>
      </c>
      <c r="J42" s="102"/>
      <c r="K42" s="102"/>
      <c r="L42" s="103"/>
      <c r="M42" s="12"/>
      <c r="N42" s="19"/>
    </row>
    <row r="43" spans="1:21" x14ac:dyDescent="0.2">
      <c r="A43" s="54" t="s">
        <v>62</v>
      </c>
      <c r="B43" s="55">
        <f>2*3.14*8^2/4</f>
        <v>100.48</v>
      </c>
      <c r="C43" s="56">
        <v>30</v>
      </c>
      <c r="D43" s="55">
        <f>$J$3*($J$4-C43)</f>
        <v>1.0311763806156364E-4</v>
      </c>
      <c r="E43" s="57">
        <f>IF(AND(-$F$5&lt;D43,D43&lt;$F$5),D43*200000,IF(D43&gt;$F$5,$F$4,-$F$4))</f>
        <v>20.623527612312728</v>
      </c>
      <c r="F43" s="55">
        <f>E43*B43/1000</f>
        <v>2.0722520544851832</v>
      </c>
      <c r="G43" s="58">
        <f>F43*(0.5*$B$3-C43)/1000</f>
        <v>0.12433512326911099</v>
      </c>
      <c r="I43" s="104" t="s">
        <v>76</v>
      </c>
      <c r="J43" s="41">
        <f>0.3*F3^0.5</f>
        <v>1.7748239349298849</v>
      </c>
      <c r="K43" s="6" t="s">
        <v>75</v>
      </c>
      <c r="L43" s="105"/>
      <c r="U43" s="41"/>
    </row>
    <row r="44" spans="1:21" x14ac:dyDescent="0.2">
      <c r="A44" s="54" t="s">
        <v>63</v>
      </c>
      <c r="B44" s="55">
        <v>0</v>
      </c>
      <c r="C44" s="56">
        <v>0</v>
      </c>
      <c r="D44" s="55">
        <f>$J$3*($J$4-C44)</f>
        <v>6.8657165633417567E-4</v>
      </c>
      <c r="E44" s="57">
        <f>IF(AND(-$F$5&lt;D44,D44&lt;$F$5),D44*200000,IF(D44&gt;$F$5,$F$4,-$F$4))</f>
        <v>137.31433126683513</v>
      </c>
      <c r="F44" s="55">
        <f>E44*B44/1000</f>
        <v>0</v>
      </c>
      <c r="G44" s="58">
        <f>F44*(0.5*$B$3-C44)/1000</f>
        <v>0</v>
      </c>
      <c r="I44" s="115" t="s">
        <v>70</v>
      </c>
      <c r="J44" s="12">
        <f>0.5*390*ABS(H5)</f>
        <v>0.54875972839379195</v>
      </c>
      <c r="K44" s="6" t="s">
        <v>84</v>
      </c>
      <c r="N44" s="49"/>
    </row>
    <row r="45" spans="1:21" x14ac:dyDescent="0.2">
      <c r="A45" s="54" t="s">
        <v>63</v>
      </c>
      <c r="B45" s="55">
        <v>0</v>
      </c>
      <c r="C45" s="19">
        <v>0</v>
      </c>
      <c r="D45" s="55">
        <f>$J$3*($J$4-C45)</f>
        <v>6.8657165633417567E-4</v>
      </c>
      <c r="E45" s="57">
        <f>IF(AND(-$F$5&lt;D45,D45&lt;$F$5),D45*200000,IF(D45&gt;$F$5,$F$4,-$F$4))</f>
        <v>137.31433126683513</v>
      </c>
      <c r="F45" s="55">
        <f>E45*B45/1000</f>
        <v>0</v>
      </c>
      <c r="G45" s="58">
        <f>F45*(0.5*$B$3-C45)/1000</f>
        <v>0</v>
      </c>
      <c r="I45" s="104" t="s">
        <v>74</v>
      </c>
      <c r="J45" s="63">
        <f>(3*E6*B49*J44/J43)^0.5</f>
        <v>428.55513208123949</v>
      </c>
      <c r="K45" s="6" t="str">
        <f>IF(J45&lt;390,"ok","αποκόλληση")</f>
        <v>αποκόλληση</v>
      </c>
      <c r="L45" s="105"/>
      <c r="N45" s="12"/>
      <c r="R45" s="19"/>
    </row>
    <row r="46" spans="1:21" ht="12.75" thickBot="1" x14ac:dyDescent="0.25">
      <c r="A46" s="59" t="s">
        <v>64</v>
      </c>
      <c r="B46" s="60">
        <f>2*3.14*10^2/4</f>
        <v>157</v>
      </c>
      <c r="C46" s="60">
        <f>B3-B5</f>
        <v>150</v>
      </c>
      <c r="D46" s="60">
        <f>$J$3*($J$4-C46)</f>
        <v>-2.2306984350288846E-3</v>
      </c>
      <c r="E46" s="61">
        <f>IF(AND(-$F$5&lt;D46,D46&lt;$F$5),D46*200000,IF(D46&gt;$F$5,$F$4,-$F$4))</f>
        <v>-446.13968700577692</v>
      </c>
      <c r="F46" s="60">
        <f>E46*B46/1000</f>
        <v>-70.043930859906979</v>
      </c>
      <c r="G46" s="62">
        <f>F46*(0.5*$B$3-C46)/1000</f>
        <v>4.2026358515944189</v>
      </c>
      <c r="I46" s="104"/>
      <c r="K46" s="106"/>
      <c r="L46" s="110"/>
      <c r="R46" s="50"/>
    </row>
    <row r="47" spans="1:21" s="41" customFormat="1" ht="12.75" thickBot="1" x14ac:dyDescent="0.25">
      <c r="A47" s="96" t="s">
        <v>66</v>
      </c>
      <c r="B47" s="97">
        <f>B48*B49</f>
        <v>60</v>
      </c>
      <c r="C47" s="97">
        <v>180</v>
      </c>
      <c r="D47" s="98">
        <f>$J$3*($J$4-C47)</f>
        <v>-2.8141524533014965E-3</v>
      </c>
      <c r="E47" s="99">
        <f>IF(D47*E6&lt;=-E6*E7,0,D47*E6)</f>
        <v>-464.33515479474693</v>
      </c>
      <c r="F47" s="98">
        <f>E47*B47/1000</f>
        <v>-27.860109287684818</v>
      </c>
      <c r="G47" s="100">
        <f>F47*(0.5*$B$3-C47)/1000</f>
        <v>2.5074098358916337</v>
      </c>
      <c r="R47" s="50"/>
    </row>
    <row r="48" spans="1:21" s="41" customFormat="1" x14ac:dyDescent="0.2">
      <c r="A48" s="95" t="s">
        <v>71</v>
      </c>
      <c r="B48" s="95">
        <v>50</v>
      </c>
    </row>
    <row r="49" spans="1:20" s="41" customFormat="1" x14ac:dyDescent="0.2">
      <c r="A49" s="95" t="s">
        <v>72</v>
      </c>
      <c r="B49" s="95">
        <v>1.2</v>
      </c>
      <c r="I49" s="122"/>
      <c r="K49" s="6"/>
      <c r="L49" s="6"/>
    </row>
    <row r="50" spans="1:20" s="41" customFormat="1" x14ac:dyDescent="0.2">
      <c r="I50" s="43"/>
      <c r="K50" s="6"/>
      <c r="L50" s="6"/>
    </row>
    <row r="51" spans="1:20" x14ac:dyDescent="0.2">
      <c r="A51" s="67"/>
      <c r="I51" s="41"/>
      <c r="T51" s="50"/>
    </row>
    <row r="53" spans="1:20" x14ac:dyDescent="0.2">
      <c r="J53" s="113"/>
      <c r="R53" s="51"/>
      <c r="S53" s="51"/>
      <c r="T53" s="51"/>
    </row>
    <row r="57" spans="1:20" x14ac:dyDescent="0.2">
      <c r="D57" s="113"/>
    </row>
  </sheetData>
  <mergeCells count="16">
    <mergeCell ref="A8:B8"/>
    <mergeCell ref="D8:E8"/>
    <mergeCell ref="A9:A10"/>
    <mergeCell ref="B9:B10"/>
    <mergeCell ref="C9:C10"/>
    <mergeCell ref="D9:D10"/>
    <mergeCell ref="E9:E10"/>
    <mergeCell ref="F9:F10"/>
    <mergeCell ref="G9:G10"/>
    <mergeCell ref="A41:A42"/>
    <mergeCell ref="B41:B42"/>
    <mergeCell ref="C41:C42"/>
    <mergeCell ref="D41:D42"/>
    <mergeCell ref="E41:E42"/>
    <mergeCell ref="F41:F42"/>
    <mergeCell ref="G41:G42"/>
  </mergeCells>
  <pageMargins left="0.69" right="0.19685039370078741" top="0.51" bottom="0.52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61"/>
  <sheetViews>
    <sheetView zoomScale="85" zoomScaleNormal="85" zoomScaleSheetLayoutView="100" workbookViewId="0">
      <selection activeCell="J46" sqref="J46"/>
    </sheetView>
  </sheetViews>
  <sheetFormatPr defaultRowHeight="12" x14ac:dyDescent="0.2"/>
  <cols>
    <col min="1" max="1" width="13.140625" style="6" customWidth="1"/>
    <col min="2" max="2" width="12.5703125" style="6" customWidth="1"/>
    <col min="3" max="3" width="12" style="19" customWidth="1"/>
    <col min="4" max="4" width="11.140625" style="6" customWidth="1"/>
    <col min="5" max="5" width="12.42578125" style="63" customWidth="1"/>
    <col min="6" max="7" width="12.42578125" style="6" customWidth="1"/>
    <col min="8" max="8" width="12.7109375" style="6" customWidth="1"/>
    <col min="9" max="9" width="11.5703125" style="6" customWidth="1"/>
    <col min="10" max="10" width="13.7109375" style="6" bestFit="1" customWidth="1"/>
    <col min="11" max="11" width="5.42578125" style="6" bestFit="1" customWidth="1"/>
    <col min="12" max="12" width="12.5703125" style="6" customWidth="1"/>
    <col min="13" max="14" width="11.140625" style="6" customWidth="1"/>
    <col min="15" max="15" width="12.42578125" style="6" bestFit="1" customWidth="1"/>
    <col min="16" max="16" width="13.5703125" style="6" customWidth="1"/>
    <col min="17" max="17" width="12.28515625" style="6" bestFit="1" customWidth="1"/>
    <col min="18" max="18" width="9.140625" style="6"/>
    <col min="19" max="19" width="12.42578125" style="6" bestFit="1" customWidth="1"/>
    <col min="20" max="21" width="9.140625" style="6"/>
    <col min="22" max="22" width="9.42578125" style="6" customWidth="1"/>
    <col min="23" max="24" width="9.140625" style="6"/>
    <col min="25" max="25" width="10.28515625" style="6" bestFit="1" customWidth="1"/>
    <col min="26" max="26" width="9.140625" style="6"/>
    <col min="27" max="27" width="9.42578125" style="6" bestFit="1" customWidth="1"/>
    <col min="28" max="28" width="12.42578125" style="6" bestFit="1" customWidth="1"/>
    <col min="29" max="29" width="11.42578125" style="6" bestFit="1" customWidth="1"/>
    <col min="30" max="36" width="9.140625" style="6"/>
    <col min="37" max="37" width="11" style="6" bestFit="1" customWidth="1"/>
    <col min="38" max="16384" width="9.140625" style="6"/>
  </cols>
  <sheetData>
    <row r="1" spans="1:33" ht="16.5" thickBot="1" x14ac:dyDescent="0.3">
      <c r="A1" s="83"/>
      <c r="B1" s="84"/>
      <c r="C1" s="82"/>
    </row>
    <row r="2" spans="1:33" x14ac:dyDescent="0.2">
      <c r="A2" s="79" t="s">
        <v>43</v>
      </c>
      <c r="B2" s="80"/>
      <c r="C2" s="81" t="s">
        <v>44</v>
      </c>
      <c r="D2" s="1"/>
      <c r="E2" s="1"/>
      <c r="F2" s="2"/>
      <c r="G2" s="74" t="s">
        <v>50</v>
      </c>
      <c r="H2" s="3"/>
      <c r="I2" s="4"/>
      <c r="J2" s="5"/>
    </row>
    <row r="3" spans="1:33" x14ac:dyDescent="0.2">
      <c r="A3" s="7" t="s">
        <v>20</v>
      </c>
      <c r="B3" s="8">
        <v>180</v>
      </c>
      <c r="C3" s="71" t="s">
        <v>45</v>
      </c>
      <c r="D3" s="72">
        <v>35</v>
      </c>
      <c r="E3" s="73" t="s">
        <v>47</v>
      </c>
      <c r="F3" s="75">
        <f>D3</f>
        <v>35</v>
      </c>
      <c r="G3" s="10" t="s">
        <v>11</v>
      </c>
      <c r="H3" s="9">
        <v>2.1813979054092067E-3</v>
      </c>
      <c r="I3" s="107" t="s">
        <v>12</v>
      </c>
      <c r="J3" s="108">
        <f>(H3-H5)/(B3-C51)</f>
        <v>7.4669283312929241E-5</v>
      </c>
      <c r="K3" s="11"/>
      <c r="S3" s="12"/>
    </row>
    <row r="4" spans="1:33" ht="12.75" thickBot="1" x14ac:dyDescent="0.25">
      <c r="A4" s="7" t="s">
        <v>22</v>
      </c>
      <c r="B4" s="8">
        <v>300</v>
      </c>
      <c r="C4" s="71" t="s">
        <v>46</v>
      </c>
      <c r="D4" s="72">
        <v>500</v>
      </c>
      <c r="E4" s="73" t="s">
        <v>49</v>
      </c>
      <c r="F4" s="75">
        <f>D4</f>
        <v>500</v>
      </c>
      <c r="G4" s="112" t="s">
        <v>56</v>
      </c>
      <c r="H4" s="92">
        <f>D46</f>
        <v>-9.0189945915301797E-3</v>
      </c>
      <c r="I4" s="13" t="s">
        <v>14</v>
      </c>
      <c r="J4" s="78">
        <f>H3/J3</f>
        <v>29.214126728219046</v>
      </c>
      <c r="K4" s="14"/>
      <c r="Y4" s="64"/>
      <c r="Z4" s="64"/>
      <c r="AA4" s="64"/>
      <c r="AB4" s="64"/>
      <c r="AC4" s="64"/>
      <c r="AD4" s="64"/>
      <c r="AE4" s="64"/>
      <c r="AF4" s="64"/>
      <c r="AG4" s="64"/>
    </row>
    <row r="5" spans="1:33" ht="12.75" thickBot="1" x14ac:dyDescent="0.25">
      <c r="A5" s="18" t="s">
        <v>21</v>
      </c>
      <c r="B5" s="70">
        <v>30</v>
      </c>
      <c r="C5" s="15"/>
      <c r="D5" s="16"/>
      <c r="E5" s="85" t="s">
        <v>48</v>
      </c>
      <c r="F5" s="76">
        <f>F4/200000</f>
        <v>2.5000000000000001E-3</v>
      </c>
      <c r="G5" s="109" t="s">
        <v>73</v>
      </c>
      <c r="H5" s="111">
        <v>-1.0325707049506442E-2</v>
      </c>
      <c r="I5" s="116">
        <f>ABS(H5/E7)</f>
        <v>0.5736503916392468</v>
      </c>
      <c r="K5" s="14"/>
      <c r="S5" s="17"/>
      <c r="Y5" s="64"/>
      <c r="Z5" s="64"/>
      <c r="AA5" s="64"/>
      <c r="AB5" s="64"/>
      <c r="AC5" s="64"/>
      <c r="AD5" s="64"/>
      <c r="AE5" s="64"/>
      <c r="AF5" s="64"/>
      <c r="AG5" s="64"/>
    </row>
    <row r="6" spans="1:33" ht="15.75" x14ac:dyDescent="0.25">
      <c r="A6" s="6" t="s">
        <v>55</v>
      </c>
      <c r="C6" s="94" t="s">
        <v>66</v>
      </c>
      <c r="D6" s="93" t="s">
        <v>67</v>
      </c>
      <c r="E6" s="93">
        <v>165000</v>
      </c>
      <c r="H6" s="86" t="s">
        <v>51</v>
      </c>
      <c r="I6" s="87">
        <v>0</v>
      </c>
      <c r="J6" s="88"/>
      <c r="S6" s="17"/>
    </row>
    <row r="7" spans="1:33" x14ac:dyDescent="0.2">
      <c r="D7" s="93" t="s">
        <v>68</v>
      </c>
      <c r="E7" s="93">
        <v>1.7999999999999999E-2</v>
      </c>
      <c r="S7" s="17"/>
    </row>
    <row r="8" spans="1:33" ht="12.75" thickBot="1" x14ac:dyDescent="0.25">
      <c r="A8" s="125" t="s">
        <v>24</v>
      </c>
      <c r="B8" s="125"/>
      <c r="C8" s="14">
        <v>30</v>
      </c>
      <c r="D8" s="125" t="s">
        <v>25</v>
      </c>
      <c r="E8" s="125"/>
      <c r="F8" s="23">
        <f>B3/C8</f>
        <v>6</v>
      </c>
      <c r="J8" s="6" t="s">
        <v>77</v>
      </c>
      <c r="K8" s="6">
        <v>0.42</v>
      </c>
      <c r="S8" s="17"/>
    </row>
    <row r="9" spans="1:33" x14ac:dyDescent="0.2">
      <c r="A9" s="126" t="s">
        <v>0</v>
      </c>
      <c r="B9" s="128" t="s">
        <v>53</v>
      </c>
      <c r="C9" s="128" t="s">
        <v>37</v>
      </c>
      <c r="D9" s="128" t="s">
        <v>13</v>
      </c>
      <c r="E9" s="130" t="s">
        <v>54</v>
      </c>
      <c r="F9" s="128" t="s">
        <v>15</v>
      </c>
      <c r="G9" s="132" t="s">
        <v>16</v>
      </c>
      <c r="H9" s="20"/>
      <c r="I9" s="21" t="s">
        <v>28</v>
      </c>
      <c r="J9" s="22" t="s">
        <v>29</v>
      </c>
      <c r="K9" s="90" t="s">
        <v>65</v>
      </c>
    </row>
    <row r="10" spans="1:33" ht="12.75" thickBot="1" x14ac:dyDescent="0.25">
      <c r="A10" s="127"/>
      <c r="B10" s="129"/>
      <c r="C10" s="129"/>
      <c r="D10" s="129"/>
      <c r="E10" s="131"/>
      <c r="F10" s="129"/>
      <c r="G10" s="133"/>
      <c r="H10" s="20"/>
      <c r="I10" s="24">
        <f>SUM(F11:F47)</f>
        <v>1.797459134422752E-6</v>
      </c>
      <c r="J10" s="21">
        <f>SUM(G11:G47)</f>
        <v>26.88000014450288</v>
      </c>
      <c r="K10" s="90">
        <f>J10/K8</f>
        <v>64.000000344054484</v>
      </c>
    </row>
    <row r="11" spans="1:33" x14ac:dyDescent="0.2">
      <c r="A11" s="25" t="s">
        <v>1</v>
      </c>
      <c r="B11" s="26">
        <f>$F$8*$B$4</f>
        <v>1800</v>
      </c>
      <c r="C11" s="27">
        <f>$F$8/2</f>
        <v>3</v>
      </c>
      <c r="D11" s="26">
        <f>$J$3*($J$4-C11)</f>
        <v>1.9573900554704189E-3</v>
      </c>
      <c r="E11" s="26">
        <f>IF((0.85*$F$3*(2*D11/0.002-(D11/0.002)^2))&gt;=0,(0.85*$F$3*(2*D11/0.002-(D11/0.002)^2)),0)</f>
        <v>29.736496420164695</v>
      </c>
      <c r="F11" s="26">
        <f>E11*B11/1000</f>
        <v>53.525693556296453</v>
      </c>
      <c r="G11" s="28">
        <f>F11*(0.5*$B$3-C11)/1000</f>
        <v>4.6567353393977911</v>
      </c>
      <c r="H11" s="20"/>
      <c r="I11" s="24" t="s">
        <v>26</v>
      </c>
      <c r="J11" s="89">
        <f>I6-I10</f>
        <v>-1.797459134422752E-6</v>
      </c>
      <c r="K11" s="90"/>
      <c r="N11" s="29"/>
      <c r="S11" s="17"/>
      <c r="T11" s="14"/>
      <c r="U11" s="17"/>
    </row>
    <row r="12" spans="1:33" x14ac:dyDescent="0.2">
      <c r="A12" s="30" t="s">
        <v>2</v>
      </c>
      <c r="B12" s="26">
        <f t="shared" ref="B12:B40" si="0">$F$8*$B$4</f>
        <v>1800</v>
      </c>
      <c r="C12" s="31">
        <f t="shared" ref="C12:C40" si="1">C11+$F$8</f>
        <v>9</v>
      </c>
      <c r="D12" s="26">
        <f t="shared" ref="D12:D40" si="2">$J$3*($J$4-C12)</f>
        <v>1.5093743555928433E-3</v>
      </c>
      <c r="E12" s="26">
        <f t="shared" ref="E12:E40" si="3">IF((0.85*$F$3*(2*D12/0.002-(D12/0.002)^2))&gt;=0,(0.85*$F$3*(2*D12/0.002-(D12/0.002)^2)),0)</f>
        <v>27.95969317305984</v>
      </c>
      <c r="F12" s="26">
        <f t="shared" ref="F12:F40" si="4">E12*B12/1000</f>
        <v>50.327447711507709</v>
      </c>
      <c r="G12" s="28">
        <f t="shared" ref="G12:G40" si="5">F12*(0.5*$B$3-C12)/1000</f>
        <v>4.0765232646321241</v>
      </c>
      <c r="Q12" s="32"/>
      <c r="R12" s="12"/>
    </row>
    <row r="13" spans="1:33" s="12" customFormat="1" x14ac:dyDescent="0.2">
      <c r="A13" s="30" t="s">
        <v>3</v>
      </c>
      <c r="B13" s="26">
        <f t="shared" si="0"/>
        <v>1800</v>
      </c>
      <c r="C13" s="31">
        <f t="shared" si="1"/>
        <v>15</v>
      </c>
      <c r="D13" s="26">
        <f t="shared" si="2"/>
        <v>1.061358655715268E-3</v>
      </c>
      <c r="E13" s="26">
        <f t="shared" si="3"/>
        <v>23.197208674320169</v>
      </c>
      <c r="F13" s="26">
        <f t="shared" si="4"/>
        <v>41.754975613776303</v>
      </c>
      <c r="G13" s="28">
        <f t="shared" si="5"/>
        <v>3.1316231710332225</v>
      </c>
      <c r="H13" s="6"/>
      <c r="I13" s="6"/>
      <c r="J13" s="6"/>
      <c r="S13" s="17"/>
      <c r="U13" s="6"/>
      <c r="V13" s="6"/>
      <c r="W13" s="6"/>
      <c r="X13" s="6"/>
    </row>
    <row r="14" spans="1:33" x14ac:dyDescent="0.2">
      <c r="A14" s="30" t="s">
        <v>4</v>
      </c>
      <c r="B14" s="26">
        <f t="shared" si="0"/>
        <v>1800</v>
      </c>
      <c r="C14" s="31">
        <f t="shared" si="1"/>
        <v>21</v>
      </c>
      <c r="D14" s="26">
        <f t="shared" si="2"/>
        <v>6.1334295583769253E-4</v>
      </c>
      <c r="E14" s="26">
        <f t="shared" si="3"/>
        <v>15.449042923945703</v>
      </c>
      <c r="F14" s="26">
        <f t="shared" si="4"/>
        <v>27.808277263102262</v>
      </c>
      <c r="G14" s="28">
        <f t="shared" si="5"/>
        <v>1.9187711311540561</v>
      </c>
      <c r="I14" s="32"/>
      <c r="J14" s="32"/>
      <c r="N14" s="33"/>
      <c r="O14" s="34"/>
      <c r="P14" s="35"/>
      <c r="Q14" s="34"/>
    </row>
    <row r="15" spans="1:33" x14ac:dyDescent="0.2">
      <c r="A15" s="30" t="s">
        <v>5</v>
      </c>
      <c r="B15" s="26">
        <f t="shared" si="0"/>
        <v>1800</v>
      </c>
      <c r="C15" s="31">
        <f t="shared" si="1"/>
        <v>27</v>
      </c>
      <c r="D15" s="26">
        <f t="shared" si="2"/>
        <v>1.6532725596011706E-4</v>
      </c>
      <c r="E15" s="26">
        <f t="shared" si="3"/>
        <v>4.7151959219364237</v>
      </c>
      <c r="F15" s="26">
        <f t="shared" si="4"/>
        <v>8.4873526594855626</v>
      </c>
      <c r="G15" s="28">
        <f t="shared" si="5"/>
        <v>0.53470321754759054</v>
      </c>
      <c r="I15" s="19"/>
      <c r="J15" s="19"/>
      <c r="N15" s="33"/>
      <c r="O15" s="34"/>
      <c r="P15" s="35"/>
      <c r="Q15" s="34"/>
      <c r="S15" s="17"/>
      <c r="V15" s="17"/>
    </row>
    <row r="16" spans="1:33" x14ac:dyDescent="0.2">
      <c r="A16" s="30" t="s">
        <v>6</v>
      </c>
      <c r="B16" s="26">
        <f t="shared" si="0"/>
        <v>1800</v>
      </c>
      <c r="C16" s="31">
        <f t="shared" si="1"/>
        <v>33</v>
      </c>
      <c r="D16" s="26">
        <f t="shared" si="2"/>
        <v>-2.8268844391745842E-4</v>
      </c>
      <c r="E16" s="26">
        <f t="shared" si="3"/>
        <v>0</v>
      </c>
      <c r="F16" s="26">
        <f t="shared" si="4"/>
        <v>0</v>
      </c>
      <c r="G16" s="28">
        <f t="shared" si="5"/>
        <v>0</v>
      </c>
      <c r="I16" s="19"/>
      <c r="J16" s="19"/>
      <c r="N16" s="33"/>
      <c r="O16" s="34"/>
      <c r="P16" s="35"/>
      <c r="S16" s="17"/>
    </row>
    <row r="17" spans="1:26" x14ac:dyDescent="0.2">
      <c r="A17" s="30" t="s">
        <v>7</v>
      </c>
      <c r="B17" s="26">
        <f t="shared" si="0"/>
        <v>1800</v>
      </c>
      <c r="C17" s="31">
        <f t="shared" si="1"/>
        <v>39</v>
      </c>
      <c r="D17" s="26">
        <f t="shared" si="2"/>
        <v>-7.3070414379503381E-4</v>
      </c>
      <c r="E17" s="26">
        <f t="shared" si="3"/>
        <v>0</v>
      </c>
      <c r="F17" s="26">
        <f t="shared" si="4"/>
        <v>0</v>
      </c>
      <c r="G17" s="28">
        <f t="shared" si="5"/>
        <v>0</v>
      </c>
      <c r="I17" s="19"/>
      <c r="J17" s="19"/>
      <c r="K17" s="32"/>
      <c r="L17" s="32"/>
      <c r="M17" s="32"/>
      <c r="N17" s="32"/>
      <c r="O17" s="34"/>
      <c r="P17" s="36"/>
      <c r="S17" s="17"/>
    </row>
    <row r="18" spans="1:26" x14ac:dyDescent="0.2">
      <c r="A18" s="30" t="s">
        <v>8</v>
      </c>
      <c r="B18" s="26">
        <f t="shared" si="0"/>
        <v>1800</v>
      </c>
      <c r="C18" s="31">
        <f t="shared" si="1"/>
        <v>45</v>
      </c>
      <c r="D18" s="26">
        <f t="shared" si="2"/>
        <v>-1.1787198436726094E-3</v>
      </c>
      <c r="E18" s="26">
        <f t="shared" si="3"/>
        <v>0</v>
      </c>
      <c r="F18" s="26">
        <f t="shared" si="4"/>
        <v>0</v>
      </c>
      <c r="G18" s="28">
        <f t="shared" si="5"/>
        <v>0</v>
      </c>
      <c r="I18" s="19"/>
      <c r="J18" s="19"/>
      <c r="K18" s="65"/>
      <c r="L18" s="37"/>
      <c r="M18" s="38"/>
      <c r="N18" s="39"/>
      <c r="O18" s="34"/>
      <c r="P18" s="35"/>
      <c r="S18" s="17"/>
    </row>
    <row r="19" spans="1:26" x14ac:dyDescent="0.2">
      <c r="A19" s="30" t="s">
        <v>9</v>
      </c>
      <c r="B19" s="26">
        <f t="shared" si="0"/>
        <v>1800</v>
      </c>
      <c r="C19" s="31">
        <f t="shared" si="1"/>
        <v>51</v>
      </c>
      <c r="D19" s="26">
        <f t="shared" si="2"/>
        <v>-1.6267355435501847E-3</v>
      </c>
      <c r="E19" s="26">
        <f t="shared" si="3"/>
        <v>0</v>
      </c>
      <c r="F19" s="26">
        <f t="shared" si="4"/>
        <v>0</v>
      </c>
      <c r="G19" s="28">
        <f t="shared" si="5"/>
        <v>0</v>
      </c>
      <c r="I19" s="19"/>
      <c r="J19" s="19"/>
      <c r="L19" s="19"/>
      <c r="M19" s="38"/>
      <c r="N19" s="39"/>
      <c r="O19" s="34"/>
      <c r="P19" s="33"/>
      <c r="Q19" s="34"/>
      <c r="S19" s="17"/>
      <c r="V19" s="17"/>
    </row>
    <row r="20" spans="1:26" x14ac:dyDescent="0.2">
      <c r="A20" s="30" t="s">
        <v>10</v>
      </c>
      <c r="B20" s="26">
        <f t="shared" si="0"/>
        <v>1800</v>
      </c>
      <c r="C20" s="31">
        <f t="shared" si="1"/>
        <v>57</v>
      </c>
      <c r="D20" s="26">
        <f t="shared" si="2"/>
        <v>-2.0747512434277603E-3</v>
      </c>
      <c r="E20" s="26">
        <f t="shared" si="3"/>
        <v>0</v>
      </c>
      <c r="F20" s="26">
        <f t="shared" si="4"/>
        <v>0</v>
      </c>
      <c r="G20" s="28">
        <f t="shared" si="5"/>
        <v>0</v>
      </c>
      <c r="K20" s="19"/>
      <c r="L20" s="19"/>
      <c r="M20" s="40"/>
      <c r="N20" s="39"/>
      <c r="O20" s="34"/>
      <c r="P20" s="33"/>
      <c r="Q20" s="34"/>
      <c r="R20" s="33"/>
      <c r="S20" s="17"/>
      <c r="T20" s="41"/>
    </row>
    <row r="21" spans="1:26" x14ac:dyDescent="0.2">
      <c r="A21" s="30" t="s">
        <v>17</v>
      </c>
      <c r="B21" s="26">
        <f t="shared" si="0"/>
        <v>1800</v>
      </c>
      <c r="C21" s="31">
        <f t="shared" si="1"/>
        <v>63</v>
      </c>
      <c r="D21" s="26">
        <f t="shared" si="2"/>
        <v>-2.5227669433053358E-3</v>
      </c>
      <c r="E21" s="26">
        <f t="shared" si="3"/>
        <v>0</v>
      </c>
      <c r="F21" s="26">
        <f t="shared" si="4"/>
        <v>0</v>
      </c>
      <c r="G21" s="28">
        <f t="shared" si="5"/>
        <v>0</v>
      </c>
      <c r="L21" s="19"/>
      <c r="M21" s="38"/>
      <c r="N21" s="33"/>
      <c r="O21" s="34"/>
      <c r="P21" s="33"/>
      <c r="Q21" s="34"/>
      <c r="R21" s="33"/>
    </row>
    <row r="22" spans="1:26" x14ac:dyDescent="0.2">
      <c r="A22" s="30" t="s">
        <v>18</v>
      </c>
      <c r="B22" s="26">
        <f t="shared" si="0"/>
        <v>1800</v>
      </c>
      <c r="C22" s="31">
        <f t="shared" si="1"/>
        <v>69</v>
      </c>
      <c r="D22" s="26">
        <f t="shared" si="2"/>
        <v>-2.9707826431829114E-3</v>
      </c>
      <c r="E22" s="26">
        <f t="shared" si="3"/>
        <v>0</v>
      </c>
      <c r="F22" s="26">
        <f t="shared" si="4"/>
        <v>0</v>
      </c>
      <c r="G22" s="28">
        <f t="shared" si="5"/>
        <v>0</v>
      </c>
      <c r="K22" s="19"/>
      <c r="L22" s="19"/>
      <c r="M22" s="38"/>
      <c r="N22" s="33"/>
      <c r="O22" s="34"/>
      <c r="P22" s="35"/>
      <c r="Q22" s="34"/>
      <c r="Z22" s="17"/>
    </row>
    <row r="23" spans="1:26" x14ac:dyDescent="0.2">
      <c r="A23" s="30" t="s">
        <v>19</v>
      </c>
      <c r="B23" s="26">
        <f t="shared" si="0"/>
        <v>1800</v>
      </c>
      <c r="C23" s="31">
        <f t="shared" si="1"/>
        <v>75</v>
      </c>
      <c r="D23" s="26">
        <f t="shared" si="2"/>
        <v>-3.4187983430604869E-3</v>
      </c>
      <c r="E23" s="26">
        <f t="shared" si="3"/>
        <v>0</v>
      </c>
      <c r="F23" s="26">
        <f t="shared" si="4"/>
        <v>0</v>
      </c>
      <c r="G23" s="28">
        <f t="shared" si="5"/>
        <v>0</v>
      </c>
      <c r="J23" s="19"/>
      <c r="K23" s="19"/>
      <c r="Q23" s="42"/>
    </row>
    <row r="24" spans="1:26" x14ac:dyDescent="0.2">
      <c r="A24" s="30" t="s">
        <v>30</v>
      </c>
      <c r="B24" s="26">
        <f t="shared" si="0"/>
        <v>1800</v>
      </c>
      <c r="C24" s="31">
        <f t="shared" si="1"/>
        <v>81</v>
      </c>
      <c r="D24" s="26">
        <f t="shared" si="2"/>
        <v>-3.8668140429380621E-3</v>
      </c>
      <c r="E24" s="26">
        <f t="shared" si="3"/>
        <v>0</v>
      </c>
      <c r="F24" s="26">
        <f t="shared" si="4"/>
        <v>0</v>
      </c>
      <c r="G24" s="28">
        <f t="shared" si="5"/>
        <v>0</v>
      </c>
    </row>
    <row r="25" spans="1:26" x14ac:dyDescent="0.2">
      <c r="A25" s="30" t="s">
        <v>31</v>
      </c>
      <c r="B25" s="26">
        <f t="shared" si="0"/>
        <v>1800</v>
      </c>
      <c r="C25" s="31">
        <f t="shared" si="1"/>
        <v>87</v>
      </c>
      <c r="D25" s="26">
        <f t="shared" si="2"/>
        <v>-4.3148297428156381E-3</v>
      </c>
      <c r="E25" s="26">
        <f t="shared" si="3"/>
        <v>0</v>
      </c>
      <c r="F25" s="26">
        <f t="shared" si="4"/>
        <v>0</v>
      </c>
      <c r="G25" s="28">
        <f t="shared" si="5"/>
        <v>0</v>
      </c>
      <c r="J25" s="19"/>
      <c r="K25" s="43"/>
      <c r="R25" s="33"/>
    </row>
    <row r="26" spans="1:26" x14ac:dyDescent="0.2">
      <c r="A26" s="30" t="s">
        <v>32</v>
      </c>
      <c r="B26" s="26">
        <f t="shared" si="0"/>
        <v>1800</v>
      </c>
      <c r="C26" s="31">
        <f t="shared" si="1"/>
        <v>93</v>
      </c>
      <c r="D26" s="26">
        <f t="shared" si="2"/>
        <v>-4.7628454426932127E-3</v>
      </c>
      <c r="E26" s="26">
        <f t="shared" si="3"/>
        <v>0</v>
      </c>
      <c r="F26" s="26">
        <f t="shared" si="4"/>
        <v>0</v>
      </c>
      <c r="G26" s="28">
        <f t="shared" si="5"/>
        <v>0</v>
      </c>
    </row>
    <row r="27" spans="1:26" x14ac:dyDescent="0.2">
      <c r="A27" s="30" t="s">
        <v>33</v>
      </c>
      <c r="B27" s="26">
        <f t="shared" si="0"/>
        <v>1800</v>
      </c>
      <c r="C27" s="31">
        <f t="shared" si="1"/>
        <v>99</v>
      </c>
      <c r="D27" s="26">
        <f t="shared" si="2"/>
        <v>-5.2108611425707883E-3</v>
      </c>
      <c r="E27" s="26">
        <f t="shared" si="3"/>
        <v>0</v>
      </c>
      <c r="F27" s="26">
        <f t="shared" si="4"/>
        <v>0</v>
      </c>
      <c r="G27" s="28">
        <f t="shared" si="5"/>
        <v>0</v>
      </c>
      <c r="Q27" s="12"/>
      <c r="R27" s="44"/>
    </row>
    <row r="28" spans="1:26" x14ac:dyDescent="0.2">
      <c r="A28" s="30" t="s">
        <v>34</v>
      </c>
      <c r="B28" s="26">
        <f t="shared" si="0"/>
        <v>1800</v>
      </c>
      <c r="C28" s="31">
        <f t="shared" si="1"/>
        <v>105</v>
      </c>
      <c r="D28" s="26">
        <f t="shared" si="2"/>
        <v>-5.6588768424483639E-3</v>
      </c>
      <c r="E28" s="26">
        <f t="shared" si="3"/>
        <v>0</v>
      </c>
      <c r="F28" s="26">
        <f t="shared" si="4"/>
        <v>0</v>
      </c>
      <c r="G28" s="28">
        <f t="shared" si="5"/>
        <v>0</v>
      </c>
      <c r="I28" s="19"/>
      <c r="J28" s="38"/>
      <c r="K28" s="19"/>
      <c r="L28" s="38"/>
      <c r="M28" s="45"/>
      <c r="N28" s="46"/>
      <c r="P28" s="41"/>
    </row>
    <row r="29" spans="1:26" x14ac:dyDescent="0.2">
      <c r="A29" s="30" t="s">
        <v>35</v>
      </c>
      <c r="B29" s="26">
        <f t="shared" si="0"/>
        <v>1800</v>
      </c>
      <c r="C29" s="31">
        <f t="shared" si="1"/>
        <v>111</v>
      </c>
      <c r="D29" s="26">
        <f>$J$3*($J$4-C29)</f>
        <v>-6.1068925423259394E-3</v>
      </c>
      <c r="E29" s="26">
        <f t="shared" si="3"/>
        <v>0</v>
      </c>
      <c r="F29" s="26">
        <f t="shared" si="4"/>
        <v>0</v>
      </c>
      <c r="G29" s="28">
        <f t="shared" si="5"/>
        <v>0</v>
      </c>
      <c r="I29" s="14"/>
      <c r="J29" s="19"/>
      <c r="K29" s="19"/>
      <c r="L29" s="19"/>
      <c r="M29" s="38"/>
      <c r="N29" s="47"/>
      <c r="P29" s="41"/>
    </row>
    <row r="30" spans="1:26" x14ac:dyDescent="0.2">
      <c r="A30" s="30" t="s">
        <v>36</v>
      </c>
      <c r="B30" s="26">
        <f t="shared" si="0"/>
        <v>1800</v>
      </c>
      <c r="C30" s="31">
        <f t="shared" si="1"/>
        <v>117</v>
      </c>
      <c r="D30" s="26">
        <f t="shared" si="2"/>
        <v>-6.554908242203515E-3</v>
      </c>
      <c r="E30" s="26">
        <f t="shared" si="3"/>
        <v>0</v>
      </c>
      <c r="F30" s="26">
        <f t="shared" si="4"/>
        <v>0</v>
      </c>
      <c r="G30" s="28">
        <f t="shared" si="5"/>
        <v>0</v>
      </c>
      <c r="I30" s="19"/>
      <c r="K30" s="19"/>
      <c r="L30" s="17"/>
      <c r="N30" s="12"/>
      <c r="P30" s="41"/>
    </row>
    <row r="31" spans="1:26" x14ac:dyDescent="0.2">
      <c r="A31" s="30" t="s">
        <v>38</v>
      </c>
      <c r="B31" s="26">
        <f t="shared" si="0"/>
        <v>1800</v>
      </c>
      <c r="C31" s="31">
        <f t="shared" si="1"/>
        <v>123</v>
      </c>
      <c r="D31" s="26">
        <f t="shared" si="2"/>
        <v>-7.0029239420810905E-3</v>
      </c>
      <c r="E31" s="26">
        <f t="shared" si="3"/>
        <v>0</v>
      </c>
      <c r="F31" s="26">
        <f t="shared" si="4"/>
        <v>0</v>
      </c>
      <c r="G31" s="28">
        <f t="shared" si="5"/>
        <v>0</v>
      </c>
      <c r="J31" s="14"/>
      <c r="K31" s="17"/>
      <c r="M31" s="17"/>
      <c r="N31" s="45"/>
      <c r="P31" s="41"/>
    </row>
    <row r="32" spans="1:26" x14ac:dyDescent="0.2">
      <c r="A32" s="30" t="s">
        <v>39</v>
      </c>
      <c r="B32" s="26">
        <f t="shared" si="0"/>
        <v>1800</v>
      </c>
      <c r="C32" s="31">
        <f t="shared" si="1"/>
        <v>129</v>
      </c>
      <c r="D32" s="26">
        <f t="shared" si="2"/>
        <v>-7.4509396419586661E-3</v>
      </c>
      <c r="E32" s="26">
        <f t="shared" si="3"/>
        <v>0</v>
      </c>
      <c r="F32" s="26">
        <f t="shared" si="4"/>
        <v>0</v>
      </c>
      <c r="G32" s="28">
        <f t="shared" si="5"/>
        <v>0</v>
      </c>
      <c r="I32" s="29"/>
      <c r="J32" s="29"/>
      <c r="K32" s="48"/>
      <c r="L32" s="12"/>
      <c r="M32" s="44"/>
      <c r="N32" s="49"/>
      <c r="O32" s="49"/>
      <c r="P32" s="41"/>
    </row>
    <row r="33" spans="1:21" x14ac:dyDescent="0.2">
      <c r="A33" s="30" t="s">
        <v>40</v>
      </c>
      <c r="B33" s="26">
        <f t="shared" si="0"/>
        <v>1800</v>
      </c>
      <c r="C33" s="31">
        <f t="shared" si="1"/>
        <v>135</v>
      </c>
      <c r="D33" s="26">
        <f t="shared" si="2"/>
        <v>-7.8989553418362408E-3</v>
      </c>
      <c r="E33" s="26">
        <f t="shared" si="3"/>
        <v>0</v>
      </c>
      <c r="F33" s="26">
        <f t="shared" si="4"/>
        <v>0</v>
      </c>
      <c r="G33" s="28">
        <f t="shared" si="5"/>
        <v>0</v>
      </c>
      <c r="I33" s="29"/>
      <c r="J33" s="29"/>
      <c r="K33" s="48"/>
      <c r="L33" s="12"/>
      <c r="M33" s="44"/>
      <c r="N33" s="49"/>
      <c r="O33" s="49"/>
      <c r="P33" s="41"/>
    </row>
    <row r="34" spans="1:21" x14ac:dyDescent="0.2">
      <c r="A34" s="30" t="s">
        <v>41</v>
      </c>
      <c r="B34" s="26">
        <f t="shared" si="0"/>
        <v>1800</v>
      </c>
      <c r="C34" s="31">
        <f t="shared" si="1"/>
        <v>141</v>
      </c>
      <c r="D34" s="26">
        <f t="shared" si="2"/>
        <v>-8.3469710417138163E-3</v>
      </c>
      <c r="E34" s="26">
        <f t="shared" si="3"/>
        <v>0</v>
      </c>
      <c r="F34" s="26">
        <f t="shared" si="4"/>
        <v>0</v>
      </c>
      <c r="G34" s="28">
        <f t="shared" si="5"/>
        <v>0</v>
      </c>
      <c r="I34" s="114" t="s">
        <v>81</v>
      </c>
      <c r="J34" s="114">
        <v>64</v>
      </c>
      <c r="K34" s="48"/>
      <c r="L34" s="12"/>
      <c r="M34" s="44"/>
      <c r="N34" s="49"/>
      <c r="O34" s="49"/>
      <c r="P34" s="41"/>
    </row>
    <row r="35" spans="1:21" x14ac:dyDescent="0.2">
      <c r="A35" s="30" t="s">
        <v>42</v>
      </c>
      <c r="B35" s="26">
        <f t="shared" si="0"/>
        <v>1800</v>
      </c>
      <c r="C35" s="31">
        <f t="shared" si="1"/>
        <v>147</v>
      </c>
      <c r="D35" s="26">
        <f t="shared" si="2"/>
        <v>-8.7949867415913919E-3</v>
      </c>
      <c r="E35" s="26">
        <f t="shared" si="3"/>
        <v>0</v>
      </c>
      <c r="F35" s="26">
        <f t="shared" si="4"/>
        <v>0</v>
      </c>
      <c r="G35" s="28">
        <f t="shared" si="5"/>
        <v>0</v>
      </c>
      <c r="I35" s="121" t="s">
        <v>78</v>
      </c>
      <c r="J35" s="121">
        <f>J34*0.42</f>
        <v>26.88</v>
      </c>
      <c r="K35" s="48"/>
      <c r="L35" s="12"/>
      <c r="M35" s="44"/>
      <c r="N35" s="49"/>
      <c r="O35" s="49"/>
      <c r="P35" s="41"/>
    </row>
    <row r="36" spans="1:21" x14ac:dyDescent="0.2">
      <c r="A36" s="30" t="s">
        <v>57</v>
      </c>
      <c r="B36" s="26">
        <f t="shared" si="0"/>
        <v>1800</v>
      </c>
      <c r="C36" s="31">
        <f t="shared" si="1"/>
        <v>153</v>
      </c>
      <c r="D36" s="26">
        <f t="shared" si="2"/>
        <v>-9.2430024414689674E-3</v>
      </c>
      <c r="E36" s="26">
        <f t="shared" si="3"/>
        <v>0</v>
      </c>
      <c r="F36" s="26">
        <f t="shared" si="4"/>
        <v>0</v>
      </c>
      <c r="G36" s="28">
        <f t="shared" si="5"/>
        <v>0</v>
      </c>
      <c r="I36" s="29"/>
      <c r="J36" s="29"/>
      <c r="K36" s="48"/>
      <c r="L36" s="12"/>
      <c r="M36" s="44"/>
      <c r="N36" s="49"/>
      <c r="O36" s="49"/>
      <c r="P36" s="41"/>
    </row>
    <row r="37" spans="1:21" x14ac:dyDescent="0.2">
      <c r="A37" s="30" t="s">
        <v>58</v>
      </c>
      <c r="B37" s="26">
        <f t="shared" si="0"/>
        <v>1800</v>
      </c>
      <c r="C37" s="31">
        <f t="shared" si="1"/>
        <v>159</v>
      </c>
      <c r="D37" s="26">
        <f t="shared" si="2"/>
        <v>-9.691018141346543E-3</v>
      </c>
      <c r="E37" s="26">
        <f t="shared" si="3"/>
        <v>0</v>
      </c>
      <c r="F37" s="26">
        <f t="shared" si="4"/>
        <v>0</v>
      </c>
      <c r="G37" s="28">
        <f t="shared" si="5"/>
        <v>0</v>
      </c>
      <c r="J37" s="111"/>
      <c r="K37" s="116"/>
      <c r="L37" s="49"/>
      <c r="M37" s="49"/>
      <c r="O37" s="12"/>
    </row>
    <row r="38" spans="1:21" s="12" customFormat="1" x14ac:dyDescent="0.2">
      <c r="A38" s="30" t="s">
        <v>59</v>
      </c>
      <c r="B38" s="26">
        <f t="shared" si="0"/>
        <v>1800</v>
      </c>
      <c r="C38" s="31">
        <f t="shared" si="1"/>
        <v>165</v>
      </c>
      <c r="D38" s="26">
        <f t="shared" si="2"/>
        <v>-1.0139033841224119E-2</v>
      </c>
      <c r="E38" s="26">
        <f t="shared" si="3"/>
        <v>0</v>
      </c>
      <c r="F38" s="26">
        <f t="shared" si="4"/>
        <v>0</v>
      </c>
      <c r="G38" s="28">
        <f t="shared" si="5"/>
        <v>0</v>
      </c>
      <c r="I38" s="6"/>
      <c r="J38" s="6"/>
      <c r="K38" s="50"/>
      <c r="L38" s="19"/>
      <c r="M38" s="19"/>
      <c r="N38" s="49"/>
    </row>
    <row r="39" spans="1:21" s="12" customFormat="1" x14ac:dyDescent="0.2">
      <c r="A39" s="30" t="s">
        <v>60</v>
      </c>
      <c r="B39" s="26">
        <f t="shared" si="0"/>
        <v>1800</v>
      </c>
      <c r="C39" s="31">
        <f t="shared" si="1"/>
        <v>171</v>
      </c>
      <c r="D39" s="26">
        <f t="shared" si="2"/>
        <v>-1.0587049541101694E-2</v>
      </c>
      <c r="E39" s="26">
        <f t="shared" si="3"/>
        <v>0</v>
      </c>
      <c r="F39" s="26">
        <f t="shared" si="4"/>
        <v>0</v>
      </c>
      <c r="G39" s="28">
        <f t="shared" si="5"/>
        <v>0</v>
      </c>
      <c r="I39" s="12" t="s">
        <v>82</v>
      </c>
      <c r="K39" s="12" t="str">
        <f>IF(ABS(H5)&gt;F6,"διαρροή","ελαστικός")</f>
        <v>διαρροή</v>
      </c>
      <c r="M39" s="19"/>
      <c r="N39" s="49"/>
    </row>
    <row r="40" spans="1:21" ht="12.75" thickBot="1" x14ac:dyDescent="0.25">
      <c r="A40" s="30" t="s">
        <v>61</v>
      </c>
      <c r="B40" s="26">
        <f t="shared" si="0"/>
        <v>1800</v>
      </c>
      <c r="C40" s="31">
        <f t="shared" si="1"/>
        <v>177</v>
      </c>
      <c r="D40" s="26">
        <f t="shared" si="2"/>
        <v>-1.103506524097927E-2</v>
      </c>
      <c r="E40" s="26">
        <f t="shared" si="3"/>
        <v>0</v>
      </c>
      <c r="F40" s="26">
        <f t="shared" si="4"/>
        <v>0</v>
      </c>
      <c r="G40" s="28">
        <f t="shared" si="5"/>
        <v>0</v>
      </c>
      <c r="L40" s="50"/>
      <c r="N40" s="12"/>
      <c r="O40" s="49"/>
    </row>
    <row r="41" spans="1:21" x14ac:dyDescent="0.2">
      <c r="A41" s="134" t="s">
        <v>27</v>
      </c>
      <c r="B41" s="136" t="s">
        <v>52</v>
      </c>
      <c r="C41" s="136" t="s">
        <v>37</v>
      </c>
      <c r="D41" s="136" t="s">
        <v>13</v>
      </c>
      <c r="E41" s="138" t="s">
        <v>23</v>
      </c>
      <c r="F41" s="136" t="s">
        <v>15</v>
      </c>
      <c r="G41" s="140" t="s">
        <v>16</v>
      </c>
      <c r="I41" s="6" t="s">
        <v>83</v>
      </c>
      <c r="N41" s="12"/>
      <c r="O41" s="49"/>
      <c r="R41" s="12"/>
    </row>
    <row r="42" spans="1:21" ht="12.75" thickBot="1" x14ac:dyDescent="0.25">
      <c r="A42" s="135"/>
      <c r="B42" s="137"/>
      <c r="C42" s="137"/>
      <c r="D42" s="137"/>
      <c r="E42" s="139"/>
      <c r="F42" s="137"/>
      <c r="G42" s="141"/>
      <c r="K42" s="50"/>
      <c r="L42" s="19"/>
      <c r="M42" s="49"/>
      <c r="N42" s="49"/>
      <c r="O42" s="52"/>
      <c r="P42" s="53"/>
    </row>
    <row r="43" spans="1:21" x14ac:dyDescent="0.2">
      <c r="A43" s="54" t="s">
        <v>62</v>
      </c>
      <c r="B43" s="55">
        <f>2*3.14*8^2/4</f>
        <v>100.48</v>
      </c>
      <c r="C43" s="56">
        <v>30</v>
      </c>
      <c r="D43" s="55">
        <f>$J$3*($J$4-C43)</f>
        <v>-5.8680593978670679E-5</v>
      </c>
      <c r="E43" s="57">
        <f>IF(AND(-$F$5&lt;D43,D43&lt;$F$5),D43*200000,IF(D43&gt;$F$5,$F$4,-$F$4))</f>
        <v>-11.736118795734136</v>
      </c>
      <c r="F43" s="55">
        <f>E43*B43/1000</f>
        <v>-1.179245216595366</v>
      </c>
      <c r="G43" s="58">
        <f>F43*(0.5*$B$3-C43)/1000</f>
        <v>-7.0754712995721961E-2</v>
      </c>
      <c r="I43" s="101" t="s">
        <v>69</v>
      </c>
      <c r="J43" s="102"/>
      <c r="K43" s="102"/>
      <c r="L43" s="103"/>
      <c r="M43" s="12"/>
      <c r="N43" s="19"/>
      <c r="U43" s="41"/>
    </row>
    <row r="44" spans="1:21" x14ac:dyDescent="0.2">
      <c r="A44" s="54" t="s">
        <v>63</v>
      </c>
      <c r="B44" s="55">
        <v>0</v>
      </c>
      <c r="C44" s="56">
        <v>0</v>
      </c>
      <c r="D44" s="55">
        <f>$J$3*($J$4-C44)</f>
        <v>2.1813979054092067E-3</v>
      </c>
      <c r="E44" s="57">
        <f>IF(AND(-$F$5&lt;D44,D44&lt;$F$5),D44*200000,IF(D44&gt;$F$5,$F$4,-$F$4))</f>
        <v>436.27958108184134</v>
      </c>
      <c r="F44" s="55">
        <f>E44*B44/1000</f>
        <v>0</v>
      </c>
      <c r="G44" s="58">
        <f>F44*(0.5*$B$3-C44)/1000</f>
        <v>0</v>
      </c>
      <c r="I44" s="104" t="s">
        <v>76</v>
      </c>
      <c r="J44" s="41">
        <f>0.3*F3^0.5</f>
        <v>1.7748239349298849</v>
      </c>
      <c r="K44" s="6" t="s">
        <v>75</v>
      </c>
      <c r="L44" s="105"/>
    </row>
    <row r="45" spans="1:21" x14ac:dyDescent="0.2">
      <c r="A45" s="54" t="s">
        <v>63</v>
      </c>
      <c r="B45" s="55">
        <v>0</v>
      </c>
      <c r="C45" s="19">
        <v>0</v>
      </c>
      <c r="D45" s="55">
        <f>$J$3*($J$4-C45)</f>
        <v>2.1813979054092067E-3</v>
      </c>
      <c r="E45" s="57">
        <f>IF(AND(-$F$5&lt;D45,D45&lt;$F$5),D45*200000,IF(D45&gt;$F$5,$F$4,-$F$4))</f>
        <v>436.27958108184134</v>
      </c>
      <c r="F45" s="55">
        <f>E45*B45/1000</f>
        <v>0</v>
      </c>
      <c r="G45" s="58">
        <f>F45*(0.5*$B$3-C45)/1000</f>
        <v>0</v>
      </c>
      <c r="I45" s="115" t="s">
        <v>70</v>
      </c>
      <c r="J45" s="12">
        <f>0.5*390*ABS(H5)</f>
        <v>2.0135128746537561</v>
      </c>
      <c r="K45" s="6" t="s">
        <v>84</v>
      </c>
      <c r="N45" s="49"/>
    </row>
    <row r="46" spans="1:21" ht="12.75" thickBot="1" x14ac:dyDescent="0.25">
      <c r="A46" s="59" t="s">
        <v>64</v>
      </c>
      <c r="B46" s="60">
        <f>2*3.14*10^2/4</f>
        <v>157</v>
      </c>
      <c r="C46" s="60">
        <f>B3-B5</f>
        <v>150</v>
      </c>
      <c r="D46" s="60">
        <f>$J$3*($J$4-C46)</f>
        <v>-9.0189945915301797E-3</v>
      </c>
      <c r="E46" s="61">
        <f>IF(AND(-$F$5&lt;D46,D46&lt;$F$5),D46*200000,IF(D46&gt;$F$5,$F$4,-$F$4))</f>
        <v>-500</v>
      </c>
      <c r="F46" s="60">
        <f>E46*B46/1000</f>
        <v>-78.5</v>
      </c>
      <c r="G46" s="62">
        <f>F46*(0.5*$B$3-C46)/1000</f>
        <v>4.71</v>
      </c>
      <c r="I46" s="104" t="s">
        <v>74</v>
      </c>
      <c r="J46" s="63">
        <f>(3*E6*B49*B48*J45/(B50*J44))^0.5</f>
        <v>611.8663040666147</v>
      </c>
      <c r="K46" s="6" t="str">
        <f>IF(J46&lt;390,"ok","αποκόλληση")</f>
        <v>αποκόλληση</v>
      </c>
      <c r="L46" s="105"/>
      <c r="N46" s="12"/>
    </row>
    <row r="47" spans="1:21" s="41" customFormat="1" ht="12.75" thickBot="1" x14ac:dyDescent="0.25">
      <c r="A47" s="96" t="s">
        <v>66</v>
      </c>
      <c r="B47" s="97">
        <f>B48*B49</f>
        <v>60</v>
      </c>
      <c r="C47" s="117">
        <f>B3-C51</f>
        <v>167.5</v>
      </c>
      <c r="D47" s="98">
        <f>$J$3*($J$4-C47)</f>
        <v>-1.0325707049506442E-2</v>
      </c>
      <c r="E47" s="99">
        <f>IF(D47*E6&lt;=-E6*E7,0,D47*E6)</f>
        <v>-1703.741663168563</v>
      </c>
      <c r="F47" s="98">
        <f>E47*B47/1000</f>
        <v>-102.22449979011378</v>
      </c>
      <c r="G47" s="100">
        <f>F47*(0.5*$B$3-C47)/1000</f>
        <v>7.9223987337338189</v>
      </c>
      <c r="I47" s="104"/>
      <c r="J47" s="6"/>
      <c r="K47" s="106"/>
      <c r="L47" s="110"/>
      <c r="M47" s="6"/>
      <c r="N47" s="6"/>
      <c r="O47" s="6"/>
      <c r="P47" s="6"/>
      <c r="Q47" s="6"/>
    </row>
    <row r="48" spans="1:21" s="41" customFormat="1" x14ac:dyDescent="0.2">
      <c r="A48" s="95" t="s">
        <v>71</v>
      </c>
      <c r="B48" s="95">
        <v>50</v>
      </c>
    </row>
    <row r="49" spans="1:52" s="41" customFormat="1" x14ac:dyDescent="0.2">
      <c r="A49" s="95" t="s">
        <v>72</v>
      </c>
      <c r="B49" s="95">
        <v>1.2</v>
      </c>
    </row>
    <row r="50" spans="1:52" s="41" customFormat="1" x14ac:dyDescent="0.2">
      <c r="A50" s="118" t="s">
        <v>79</v>
      </c>
      <c r="B50" s="118">
        <v>90</v>
      </c>
      <c r="I50" s="122"/>
      <c r="K50" s="6"/>
      <c r="L50" s="6"/>
    </row>
    <row r="51" spans="1:52" x14ac:dyDescent="0.2">
      <c r="A51" s="120" t="s">
        <v>80</v>
      </c>
      <c r="C51" s="119">
        <v>12.5</v>
      </c>
      <c r="D51" s="67"/>
      <c r="E51" s="6"/>
      <c r="I51" s="43"/>
      <c r="J51" s="41"/>
      <c r="M51" s="41"/>
      <c r="N51" s="41"/>
      <c r="O51" s="41"/>
      <c r="P51" s="41"/>
      <c r="Q51" s="41"/>
    </row>
    <row r="52" spans="1:52" s="63" customFormat="1" x14ac:dyDescent="0.2">
      <c r="A52" s="6"/>
      <c r="B52" s="68"/>
      <c r="C52" s="69"/>
      <c r="D52" s="6"/>
      <c r="E52" s="68"/>
      <c r="F52" s="6"/>
      <c r="G52" s="6"/>
      <c r="H52" s="6"/>
      <c r="I52" s="41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</row>
    <row r="53" spans="1:52" x14ac:dyDescent="0.2">
      <c r="E53" s="41"/>
    </row>
    <row r="54" spans="1:52" x14ac:dyDescent="0.2">
      <c r="J54" s="113"/>
    </row>
    <row r="55" spans="1:52" x14ac:dyDescent="0.2">
      <c r="E55" s="43"/>
      <c r="F55" s="106"/>
    </row>
    <row r="56" spans="1:52" x14ac:dyDescent="0.2">
      <c r="J56" s="113"/>
    </row>
    <row r="57" spans="1:52" x14ac:dyDescent="0.2">
      <c r="D57" s="12"/>
      <c r="E57" s="12"/>
    </row>
    <row r="58" spans="1:52" x14ac:dyDescent="0.2">
      <c r="E58" s="43"/>
      <c r="F58" s="106"/>
    </row>
    <row r="59" spans="1:52" x14ac:dyDescent="0.2">
      <c r="G59" s="113"/>
    </row>
    <row r="60" spans="1:52" x14ac:dyDescent="0.2">
      <c r="D60" s="123"/>
      <c r="E60" s="124"/>
    </row>
    <row r="61" spans="1:52" x14ac:dyDescent="0.2">
      <c r="D61" s="113"/>
    </row>
  </sheetData>
  <mergeCells count="16">
    <mergeCell ref="F9:F10"/>
    <mergeCell ref="G9:G10"/>
    <mergeCell ref="A41:A42"/>
    <mergeCell ref="B41:B42"/>
    <mergeCell ref="C41:C42"/>
    <mergeCell ref="D41:D42"/>
    <mergeCell ref="E41:E42"/>
    <mergeCell ref="F41:F42"/>
    <mergeCell ref="G41:G42"/>
    <mergeCell ref="A8:B8"/>
    <mergeCell ref="D8:E8"/>
    <mergeCell ref="A9:A10"/>
    <mergeCell ref="B9:B10"/>
    <mergeCell ref="C9:C10"/>
    <mergeCell ref="D9:D10"/>
    <mergeCell ref="E9:E10"/>
  </mergeCells>
  <pageMargins left="0.69" right="0.19685039370078741" top="0.51" bottom="0.52" header="0.51181102362204722" footer="0.51181102362204722"/>
  <pageSetup paperSize="9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without</vt:lpstr>
      <vt:lpstr>withEBR</vt:lpstr>
      <vt:lpstr>withNSM-p70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souzana</dc:creator>
  <cp:lastModifiedBy>Σουσάνα Ταστάνη</cp:lastModifiedBy>
  <cp:lastPrinted>2004-06-04T21:34:07Z</cp:lastPrinted>
  <dcterms:created xsi:type="dcterms:W3CDTF">2000-05-24T17:32:02Z</dcterms:created>
  <dcterms:modified xsi:type="dcterms:W3CDTF">2024-04-16T10:48:48Z</dcterms:modified>
</cp:coreProperties>
</file>