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3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χ\Downloads\"/>
    </mc:Choice>
  </mc:AlternateContent>
  <bookViews>
    <workbookView xWindow="0" yWindow="0" windowWidth="420" windowHeight="4812" activeTab="2"/>
  </bookViews>
  <sheets>
    <sheet name="Φύλλο1" sheetId="1" r:id="rId1"/>
    <sheet name="Φύλλο2" sheetId="2" r:id="rId2"/>
    <sheet name="Φύλλο3" sheetId="5" r:id="rId3"/>
    <sheet name="Φύλλο4" sheetId="6" r:id="rId4"/>
  </sheets>
  <definedNames>
    <definedName name="OLE_LINK1" localSheetId="1">Φύλλο2!$I$22</definedName>
  </definedNames>
  <calcPr calcId="162913"/>
</workbook>
</file>

<file path=xl/calcChain.xml><?xml version="1.0" encoding="utf-8"?>
<calcChain xmlns="http://schemas.openxmlformats.org/spreadsheetml/2006/main">
  <c r="B7" i="2" l="1"/>
  <c r="D7" i="2" s="1"/>
  <c r="B7" i="1"/>
  <c r="D7" i="1" s="1"/>
  <c r="B7" i="5"/>
  <c r="E3" i="1"/>
  <c r="L48" i="5"/>
  <c r="B21" i="5"/>
  <c r="B20" i="5"/>
  <c r="B23" i="5" s="1"/>
  <c r="C23" i="5" s="1"/>
  <c r="M7" i="5"/>
  <c r="J7" i="5"/>
  <c r="Q7" i="5" s="1"/>
  <c r="E3" i="5"/>
  <c r="L48" i="2"/>
  <c r="B20" i="2"/>
  <c r="B21" i="2" s="1"/>
  <c r="M7" i="2"/>
  <c r="J7" i="2"/>
  <c r="Q7" i="2" s="1"/>
  <c r="E3" i="2"/>
  <c r="M7" i="1"/>
  <c r="J7" i="1"/>
  <c r="Q7" i="1" s="1"/>
  <c r="B8" i="2" l="1"/>
  <c r="B8" i="5"/>
  <c r="B23" i="2"/>
  <c r="C23" i="2" s="1"/>
  <c r="C33" i="2" s="1"/>
  <c r="D7" i="5"/>
  <c r="G7" i="5" s="1"/>
  <c r="L7" i="5" s="1"/>
  <c r="O7" i="5" s="1"/>
  <c r="S7" i="5" s="1"/>
  <c r="T7" i="5" s="1"/>
  <c r="V7" i="5" s="1"/>
  <c r="D23" i="5"/>
  <c r="C35" i="5"/>
  <c r="C33" i="5"/>
  <c r="B11" i="5"/>
  <c r="C11" i="5" s="1"/>
  <c r="D11" i="5" s="1"/>
  <c r="G7" i="2"/>
  <c r="L7" i="2" s="1"/>
  <c r="O7" i="2" s="1"/>
  <c r="S7" i="2" s="1"/>
  <c r="T7" i="2" s="1"/>
  <c r="V7" i="2" s="1"/>
  <c r="C35" i="2"/>
  <c r="D23" i="2"/>
  <c r="B11" i="2"/>
  <c r="C11" i="2" s="1"/>
  <c r="D11" i="2" s="1"/>
  <c r="L48" i="1"/>
  <c r="B8" i="1" l="1"/>
  <c r="C6" i="6"/>
  <c r="B11" i="1"/>
  <c r="G7" i="1" l="1"/>
  <c r="L7" i="1" l="1"/>
  <c r="C11" i="1"/>
  <c r="D11" i="1" s="1"/>
  <c r="O7" i="1" l="1"/>
  <c r="B20" i="1" l="1"/>
  <c r="S7" i="1"/>
  <c r="T7" i="1" s="1"/>
  <c r="V7" i="1" s="1"/>
  <c r="B23" i="1" l="1"/>
  <c r="C23" i="1" s="1"/>
  <c r="D23" i="1" s="1"/>
  <c r="B21" i="1"/>
  <c r="C35" i="1" l="1"/>
  <c r="C33" i="1"/>
</calcChain>
</file>

<file path=xl/sharedStrings.xml><?xml version="1.0" encoding="utf-8"?>
<sst xmlns="http://schemas.openxmlformats.org/spreadsheetml/2006/main" count="67" uniqueCount="21">
  <si>
    <t>ΔΖ</t>
  </si>
  <si>
    <t>D</t>
  </si>
  <si>
    <t>L</t>
  </si>
  <si>
    <t>k</t>
  </si>
  <si>
    <t>ν</t>
  </si>
  <si>
    <t>v</t>
  </si>
  <si>
    <t>f</t>
  </si>
  <si>
    <t>V</t>
  </si>
  <si>
    <t>Re</t>
  </si>
  <si>
    <t>3-4</t>
  </si>
  <si>
    <t>ΑΒ</t>
  </si>
  <si>
    <t>v1</t>
  </si>
  <si>
    <t>RE1</t>
  </si>
  <si>
    <t>k1/D1</t>
  </si>
  <si>
    <t>f1</t>
  </si>
  <si>
    <t>h1</t>
  </si>
  <si>
    <r>
      <t>Αγωγός μεταφοράς νερού μεταξύ δύο δεξαμενών έχει μήκος L = 5200m, D= 200mm και τραχύτητα k = 2mm. Η κατακόρυφη απόσταση μεταξύ των δύο δεξαμενών είναι Δz = 34 m.  Κινηματική συνεκτικότητα νερού ν = 1.15 10</t>
    </r>
    <r>
      <rPr>
        <b/>
        <vertAlign val="superscript"/>
        <sz val="11"/>
        <color theme="1"/>
        <rFont val="Calibri"/>
        <family val="2"/>
        <charset val="161"/>
        <scheme val="minor"/>
      </rPr>
      <t xml:space="preserve">-6 </t>
    </r>
    <r>
      <rPr>
        <b/>
        <sz val="11"/>
        <color theme="1"/>
        <rFont val="Calibri"/>
        <family val="2"/>
        <charset val="161"/>
        <scheme val="minor"/>
      </rPr>
      <t xml:space="preserve"> m</t>
    </r>
    <r>
      <rPr>
        <b/>
        <vertAlign val="superscript"/>
        <sz val="11"/>
        <color theme="1"/>
        <rFont val="Calibri"/>
        <family val="2"/>
        <charset val="161"/>
        <scheme val="minor"/>
      </rPr>
      <t>2</t>
    </r>
    <r>
      <rPr>
        <b/>
        <sz val="11"/>
        <color theme="1"/>
        <rFont val="Calibri"/>
        <family val="2"/>
        <charset val="161"/>
        <scheme val="minor"/>
      </rPr>
      <t>/s. Να ληφθούν υπόψη οι τοπικές απώλειες ενέργειας  εισόδου αγωγού από δεξαμενή (εγκάρσια) και εισόδου αγωγού σε δεξαμενή.</t>
    </r>
  </si>
  <si>
    <t>hf</t>
  </si>
  <si>
    <t>qol</t>
  </si>
  <si>
    <t>επαλυθευση λογω f μικρη διαφορα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</si>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</sst>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charset val="161"/>
      <scheme val="minor"/>
    </font>
    <font>
      <b/>
      <vertAlign val="superscript"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1" xfId="0" applyNumberFormat="1" applyFont="1" applyBorder="1"/>
    <xf numFmtId="164" fontId="0" fillId="0" borderId="2" xfId="0" applyNumberFormat="1" applyBorder="1"/>
    <xf numFmtId="164" fontId="2" fillId="0" borderId="2" xfId="0" applyNumberFormat="1" applyFont="1" applyBorder="1"/>
    <xf numFmtId="164" fontId="1" fillId="0" borderId="2" xfId="0" applyNumberFormat="1" applyFont="1" applyBorder="1"/>
    <xf numFmtId="164" fontId="0" fillId="0" borderId="3" xfId="0" applyNumberFormat="1" applyBorder="1"/>
    <xf numFmtId="0" fontId="3" fillId="0" borderId="0" xfId="0" applyFont="1" applyAlignment="1">
      <alignment horizontal="justify"/>
    </xf>
    <xf numFmtId="0" fontId="0" fillId="2" borderId="0" xfId="0" applyFill="1"/>
    <xf numFmtId="164" fontId="1" fillId="2" borderId="1" xfId="0" applyNumberFormat="1" applyFont="1" applyFill="1" applyBorder="1"/>
    <xf numFmtId="164" fontId="0" fillId="2" borderId="2" xfId="0" applyNumberFormat="1" applyFill="1" applyBorder="1"/>
    <xf numFmtId="164" fontId="2" fillId="2" borderId="2" xfId="0" applyNumberFormat="1" applyFont="1" applyFill="1" applyBorder="1"/>
    <xf numFmtId="164" fontId="1" fillId="2" borderId="2" xfId="0" applyNumberFormat="1" applyFont="1" applyFill="1" applyBorder="1"/>
    <xf numFmtId="164" fontId="0" fillId="2" borderId="3" xfId="0" applyNumberFormat="1" applyFill="1" applyBorder="1"/>
    <xf numFmtId="0" fontId="0" fillId="3" borderId="0" xfId="0" applyFill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17</xdr:row>
      <xdr:rowOff>800100</xdr:rowOff>
    </xdr:from>
    <xdr:to>
      <xdr:col>13</xdr:col>
      <xdr:colOff>352425</xdr:colOff>
      <xdr:row>17</xdr:row>
      <xdr:rowOff>4057650</xdr:rowOff>
    </xdr:to>
    <xdr:pic>
      <xdr:nvPicPr>
        <xdr:cNvPr id="3" name="2 - Εικόνα"/>
        <xdr:cNvPicPr/>
      </xdr:nvPicPr>
      <xdr:blipFill>
        <a:blip xmlns:r="http://schemas.openxmlformats.org/officeDocument/2006/relationships" r:embed="rId1"/>
        <a:srcRect t="32944" r="10180" b="4907"/>
        <a:stretch>
          <a:fillRect/>
        </a:stretch>
      </xdr:blipFill>
      <xdr:spPr bwMode="auto">
        <a:xfrm>
          <a:off x="2686050" y="4038600"/>
          <a:ext cx="5962650" cy="3257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320040</xdr:colOff>
          <xdr:row>21</xdr:row>
          <xdr:rowOff>0</xdr:rowOff>
        </xdr:from>
        <xdr:to>
          <xdr:col>10</xdr:col>
          <xdr:colOff>45720</xdr:colOff>
          <xdr:row>25</xdr:row>
          <xdr:rowOff>15240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27</xdr:row>
          <xdr:rowOff>0</xdr:rowOff>
        </xdr:from>
        <xdr:to>
          <xdr:col>12</xdr:col>
          <xdr:colOff>441960</xdr:colOff>
          <xdr:row>30</xdr:row>
          <xdr:rowOff>68580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</xdr:row>
          <xdr:rowOff>0</xdr:rowOff>
        </xdr:from>
        <xdr:to>
          <xdr:col>13</xdr:col>
          <xdr:colOff>342900</xdr:colOff>
          <xdr:row>17</xdr:row>
          <xdr:rowOff>1249680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590550</xdr:colOff>
      <xdr:row>17</xdr:row>
      <xdr:rowOff>19050</xdr:rowOff>
    </xdr:from>
    <xdr:to>
      <xdr:col>13</xdr:col>
      <xdr:colOff>219075</xdr:colOff>
      <xdr:row>17</xdr:row>
      <xdr:rowOff>1790700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2375" y="3257550"/>
          <a:ext cx="4943475" cy="1771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247650</xdr:colOff>
      <xdr:row>17</xdr:row>
      <xdr:rowOff>800100</xdr:rowOff>
    </xdr:from>
    <xdr:to>
      <xdr:col>13</xdr:col>
      <xdr:colOff>161925</xdr:colOff>
      <xdr:row>17</xdr:row>
      <xdr:rowOff>4057650</xdr:rowOff>
    </xdr:to>
    <xdr:pic>
      <xdr:nvPicPr>
        <xdr:cNvPr id="4" name="3 - Εικόνα"/>
        <xdr:cNvPicPr/>
      </xdr:nvPicPr>
      <xdr:blipFill>
        <a:blip xmlns:r="http://schemas.openxmlformats.org/officeDocument/2006/relationships" r:embed="rId2"/>
        <a:srcRect t="32944" r="10180" b="4907"/>
        <a:stretch>
          <a:fillRect/>
        </a:stretch>
      </xdr:blipFill>
      <xdr:spPr bwMode="auto">
        <a:xfrm>
          <a:off x="2686050" y="4038600"/>
          <a:ext cx="5962650" cy="3257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320040</xdr:colOff>
          <xdr:row>21</xdr:row>
          <xdr:rowOff>0</xdr:rowOff>
        </xdr:from>
        <xdr:to>
          <xdr:col>10</xdr:col>
          <xdr:colOff>45720</xdr:colOff>
          <xdr:row>25</xdr:row>
          <xdr:rowOff>15240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27</xdr:row>
          <xdr:rowOff>0</xdr:rowOff>
        </xdr:from>
        <xdr:to>
          <xdr:col>12</xdr:col>
          <xdr:colOff>441960</xdr:colOff>
          <xdr:row>30</xdr:row>
          <xdr:rowOff>68580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590550</xdr:colOff>
      <xdr:row>17</xdr:row>
      <xdr:rowOff>19050</xdr:rowOff>
    </xdr:from>
    <xdr:to>
      <xdr:col>12</xdr:col>
      <xdr:colOff>828675</xdr:colOff>
      <xdr:row>17</xdr:row>
      <xdr:rowOff>1790700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2375" y="3257550"/>
          <a:ext cx="4752975" cy="1771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247650</xdr:colOff>
      <xdr:row>17</xdr:row>
      <xdr:rowOff>800100</xdr:rowOff>
    </xdr:from>
    <xdr:to>
      <xdr:col>12</xdr:col>
      <xdr:colOff>647700</xdr:colOff>
      <xdr:row>17</xdr:row>
      <xdr:rowOff>4057650</xdr:rowOff>
    </xdr:to>
    <xdr:pic>
      <xdr:nvPicPr>
        <xdr:cNvPr id="3" name="2 - Εικόνα"/>
        <xdr:cNvPicPr/>
      </xdr:nvPicPr>
      <xdr:blipFill>
        <a:blip xmlns:r="http://schemas.openxmlformats.org/officeDocument/2006/relationships" r:embed="rId2"/>
        <a:srcRect t="32944" r="10180" b="4907"/>
        <a:stretch>
          <a:fillRect/>
        </a:stretch>
      </xdr:blipFill>
      <xdr:spPr bwMode="auto">
        <a:xfrm>
          <a:off x="2686050" y="4038600"/>
          <a:ext cx="5772150" cy="3257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320040</xdr:colOff>
          <xdr:row>21</xdr:row>
          <xdr:rowOff>0</xdr:rowOff>
        </xdr:from>
        <xdr:to>
          <xdr:col>10</xdr:col>
          <xdr:colOff>45720</xdr:colOff>
          <xdr:row>25</xdr:row>
          <xdr:rowOff>15240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27</xdr:row>
          <xdr:rowOff>0</xdr:rowOff>
        </xdr:from>
        <xdr:to>
          <xdr:col>12</xdr:col>
          <xdr:colOff>441960</xdr:colOff>
          <xdr:row>30</xdr:row>
          <xdr:rowOff>68580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5.bin"/><Relationship Id="rId4" Type="http://schemas.openxmlformats.org/officeDocument/2006/relationships/image" Target="../media/image1.w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7.bin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8"/>
  <sheetViews>
    <sheetView workbookViewId="0">
      <selection activeCell="B8" sqref="B8"/>
    </sheetView>
  </sheetViews>
  <sheetFormatPr defaultRowHeight="14.4" x14ac:dyDescent="0.3"/>
  <cols>
    <col min="5" max="5" width="11" bestFit="1" customWidth="1"/>
    <col min="13" max="13" width="12.88671875" customWidth="1"/>
    <col min="15" max="15" width="12.88671875" customWidth="1"/>
    <col min="20" max="20" width="13.44140625" customWidth="1"/>
    <col min="22" max="22" width="13.88671875" customWidth="1"/>
    <col min="23" max="23" width="19.33203125" customWidth="1"/>
  </cols>
  <sheetData>
    <row r="1" spans="1:23" x14ac:dyDescent="0.3">
      <c r="A1" s="13"/>
      <c r="B1" s="13"/>
      <c r="C1" s="13"/>
      <c r="D1" s="13"/>
      <c r="E1" s="13"/>
    </row>
    <row r="2" spans="1:23" x14ac:dyDescent="0.3">
      <c r="A2" s="13" t="s">
        <v>17</v>
      </c>
      <c r="B2" s="13" t="s">
        <v>1</v>
      </c>
      <c r="C2" s="13" t="s">
        <v>2</v>
      </c>
      <c r="D2" s="13" t="s">
        <v>3</v>
      </c>
      <c r="E2" s="13" t="s">
        <v>4</v>
      </c>
    </row>
    <row r="3" spans="1:23" x14ac:dyDescent="0.3">
      <c r="A3" s="13">
        <v>26</v>
      </c>
      <c r="B3" s="13">
        <v>0.3</v>
      </c>
      <c r="C3" s="13">
        <v>3000</v>
      </c>
      <c r="D3" s="13">
        <v>5.0000000000000001E-4</v>
      </c>
      <c r="E3" s="13">
        <f>1.13*10^-6</f>
        <v>1.1299999999999998E-6</v>
      </c>
    </row>
    <row r="4" spans="1:23" x14ac:dyDescent="0.3">
      <c r="A4" s="13"/>
      <c r="B4" s="13"/>
      <c r="C4" s="13"/>
      <c r="D4" s="13"/>
      <c r="E4" s="13"/>
    </row>
    <row r="5" spans="1:23" x14ac:dyDescent="0.3">
      <c r="A5" s="13"/>
      <c r="B5" s="13"/>
      <c r="C5" s="13"/>
      <c r="D5" s="13"/>
      <c r="E5" s="13"/>
      <c r="G5" s="7" t="s">
        <v>19</v>
      </c>
    </row>
    <row r="6" spans="1:23" x14ac:dyDescent="0.3">
      <c r="A6" s="13"/>
      <c r="B6" s="13" t="s">
        <v>7</v>
      </c>
      <c r="C6" s="13"/>
      <c r="D6" s="13" t="s">
        <v>20</v>
      </c>
      <c r="E6" s="13"/>
    </row>
    <row r="7" spans="1:23" x14ac:dyDescent="0.3">
      <c r="A7" s="13"/>
      <c r="B7" s="13">
        <f>-2*(2*9.81*A3*B3/C3)^0.5*LOG(D3/(3.72*B3)+2.51*E3/B3*(2*9.81*A3*B3/C3)^-0.5)</f>
        <v>1.495138537689652</v>
      </c>
      <c r="C7" s="13"/>
      <c r="D7" s="13">
        <f>B7*PI()*B3^2/4</f>
        <v>0.10568511553735792</v>
      </c>
      <c r="E7" s="13"/>
      <c r="G7" s="1">
        <f>D7</f>
        <v>0.10568511553735792</v>
      </c>
      <c r="H7" s="2" t="s">
        <v>9</v>
      </c>
      <c r="I7" s="3" t="s">
        <v>10</v>
      </c>
      <c r="J7" s="2">
        <f>B3</f>
        <v>0.3</v>
      </c>
      <c r="K7" s="2" t="s">
        <v>11</v>
      </c>
      <c r="L7" s="2">
        <f>G7/(3.14*J7^2/4)</f>
        <v>1.4958968936639478</v>
      </c>
      <c r="M7" s="2">
        <f>C3</f>
        <v>3000</v>
      </c>
      <c r="N7" s="2" t="s">
        <v>12</v>
      </c>
      <c r="O7" s="2">
        <f>ABS(L7*J7/(1.13*10^-6))</f>
        <v>397140.76822936675</v>
      </c>
      <c r="P7" s="2" t="s">
        <v>13</v>
      </c>
      <c r="Q7" s="2">
        <f>D3/J7</f>
        <v>1.6666666666666668E-3</v>
      </c>
      <c r="R7" s="2" t="s">
        <v>14</v>
      </c>
      <c r="S7" s="2">
        <f>0.25/((LOG(5.74/(O7^0.9)+Q7/3.7))^2)</f>
        <v>2.2977643916460483E-2</v>
      </c>
      <c r="T7" s="2">
        <f>8*S7*M7/(9.81*3.14*3.14*J7^5)</f>
        <v>2346.2925384950972</v>
      </c>
      <c r="U7" s="2" t="s">
        <v>15</v>
      </c>
      <c r="V7" s="4">
        <f>T7*G7*ABS(G7)</f>
        <v>26.206547656836914</v>
      </c>
      <c r="W7" s="5"/>
    </row>
    <row r="8" spans="1:23" x14ac:dyDescent="0.3">
      <c r="A8" s="13"/>
      <c r="B8" s="13">
        <f>B7</f>
        <v>1.495138537689652</v>
      </c>
      <c r="C8" s="13"/>
      <c r="D8" s="13"/>
      <c r="E8" s="13"/>
    </row>
    <row r="9" spans="1:23" x14ac:dyDescent="0.3">
      <c r="A9" s="13"/>
      <c r="B9" s="13"/>
      <c r="C9" s="13"/>
      <c r="D9" s="13"/>
      <c r="E9" s="13"/>
    </row>
    <row r="10" spans="1:23" x14ac:dyDescent="0.3">
      <c r="B10" t="s">
        <v>8</v>
      </c>
      <c r="C10" t="s">
        <v>6</v>
      </c>
      <c r="D10" t="s">
        <v>0</v>
      </c>
    </row>
    <row r="11" spans="1:23" x14ac:dyDescent="0.3">
      <c r="B11">
        <f>B7*$B$3/$E$3</f>
        <v>396939.43478486344</v>
      </c>
      <c r="C11">
        <f>0.25/(LOG(5.74/B11^0.9+($D$3/$B$3)/3.7))^2</f>
        <v>2.2977932045590285E-2</v>
      </c>
      <c r="D11">
        <f>C11*$C$3/$B$3*B7^2/(2*9.81)+11.5*B7^2/(2*9.81)</f>
        <v>27.490584220632407</v>
      </c>
    </row>
    <row r="13" spans="1:23" x14ac:dyDescent="0.3">
      <c r="G13" s="1"/>
      <c r="H13" s="2"/>
      <c r="I13" s="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4"/>
      <c r="W13" s="5"/>
    </row>
    <row r="18" spans="2:15" ht="409.6" x14ac:dyDescent="0.3">
      <c r="O18" s="6" t="s">
        <v>16</v>
      </c>
    </row>
    <row r="20" spans="2:15" x14ac:dyDescent="0.3">
      <c r="B20">
        <f>(55*(2*9.81)/(11.5+C17*6000/0.25))^0.5</f>
        <v>9.6868355312091303</v>
      </c>
    </row>
    <row r="21" spans="2:15" x14ac:dyDescent="0.3">
      <c r="B21">
        <f>B20</f>
        <v>9.6868355312091303</v>
      </c>
    </row>
    <row r="22" spans="2:15" x14ac:dyDescent="0.3">
      <c r="B22" t="s">
        <v>8</v>
      </c>
      <c r="C22" t="s">
        <v>6</v>
      </c>
      <c r="D22" t="s">
        <v>5</v>
      </c>
    </row>
    <row r="23" spans="2:15" x14ac:dyDescent="0.3">
      <c r="B23">
        <f>B20*$B$3/$E$3</f>
        <v>2571726.2472236636</v>
      </c>
      <c r="C23">
        <f>0.25/(LOG(5.74/B23^0.9+($D$3/$B$3)/3.7))^2</f>
        <v>2.2450070091868706E-2</v>
      </c>
      <c r="D23">
        <f>C23*$C$3/$B$3*B20^2/(2*9.81)+11.5*B20^2/(2*9.81)</f>
        <v>1128.699004393721</v>
      </c>
    </row>
    <row r="33" spans="3:12" x14ac:dyDescent="0.3">
      <c r="C33">
        <f>11.5*B21^2/(2*9.81)+C23*6000/0.25*B21^2/(2*9.81)</f>
        <v>2631.8776105449301</v>
      </c>
    </row>
    <row r="35" spans="3:12" x14ac:dyDescent="0.3">
      <c r="C35">
        <f>60-1.5*B20^2/(2*9.81)-C23*4500/0.25*B20^2/(2*9.81)</f>
        <v>-1879.832120952176</v>
      </c>
    </row>
    <row r="44" spans="3:12" x14ac:dyDescent="0.3">
      <c r="L44">
        <v>2</v>
      </c>
    </row>
    <row r="45" spans="3:12" x14ac:dyDescent="0.3">
      <c r="L45">
        <v>2</v>
      </c>
    </row>
    <row r="46" spans="3:12" x14ac:dyDescent="0.3">
      <c r="L46">
        <v>2.5</v>
      </c>
    </row>
    <row r="47" spans="3:12" x14ac:dyDescent="0.3">
      <c r="L47">
        <v>4</v>
      </c>
    </row>
    <row r="48" spans="3:12" x14ac:dyDescent="0.3">
      <c r="L48">
        <f>SUM(L44:L47)</f>
        <v>10.5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 sizeWithCells="1">
              <from>
                <xdr:col>7</xdr:col>
                <xdr:colOff>320040</xdr:colOff>
                <xdr:row>21</xdr:row>
                <xdr:rowOff>0</xdr:rowOff>
              </from>
              <to>
                <xdr:col>10</xdr:col>
                <xdr:colOff>45720</xdr:colOff>
                <xdr:row>25</xdr:row>
                <xdr:rowOff>15240</xdr:rowOff>
              </to>
            </anchor>
          </objectPr>
        </oleObject>
      </mc:Choice>
      <mc:Fallback>
        <oleObject progId="Equation.DSMT4" shapeId="1025" r:id="rId4"/>
      </mc:Fallback>
    </mc:AlternateContent>
    <mc:AlternateContent xmlns:mc="http://schemas.openxmlformats.org/markup-compatibility/2006">
      <mc:Choice Requires="x14">
        <oleObject progId="Equation.DSMT4" shapeId="1026" r:id="rId6">
          <objectPr defaultSize="0" autoPict="0" r:id="rId7">
            <anchor moveWithCells="1" sizeWithCells="1">
              <from>
                <xdr:col>7</xdr:col>
                <xdr:colOff>0</xdr:colOff>
                <xdr:row>27</xdr:row>
                <xdr:rowOff>0</xdr:rowOff>
              </from>
              <to>
                <xdr:col>12</xdr:col>
                <xdr:colOff>441960</xdr:colOff>
                <xdr:row>30</xdr:row>
                <xdr:rowOff>68580</xdr:rowOff>
              </to>
            </anchor>
          </objectPr>
        </oleObject>
      </mc:Choice>
      <mc:Fallback>
        <oleObject progId="Equation.DSMT4" shapeId="1026" r:id="rId6"/>
      </mc:Fallback>
    </mc:AlternateContent>
    <mc:AlternateContent xmlns:mc="http://schemas.openxmlformats.org/markup-compatibility/2006">
      <mc:Choice Requires="x14">
        <oleObject progId="Equation.DSMT4" shapeId="1027" r:id="rId8">
          <objectPr defaultSize="0" autoPict="0" r:id="rId9">
            <anchor moveWithCells="1" sizeWithCells="1">
              <from>
                <xdr:col>6</xdr:col>
                <xdr:colOff>0</xdr:colOff>
                <xdr:row>13</xdr:row>
                <xdr:rowOff>0</xdr:rowOff>
              </from>
              <to>
                <xdr:col>13</xdr:col>
                <xdr:colOff>342900</xdr:colOff>
                <xdr:row>17</xdr:row>
                <xdr:rowOff>1249680</xdr:rowOff>
              </to>
            </anchor>
          </objectPr>
        </oleObject>
      </mc:Choice>
      <mc:Fallback>
        <oleObject progId="Equation.DSMT4" shapeId="1027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8"/>
  <sheetViews>
    <sheetView workbookViewId="0">
      <selection activeCell="B8" sqref="B8"/>
    </sheetView>
  </sheetViews>
  <sheetFormatPr defaultRowHeight="14.4" x14ac:dyDescent="0.3"/>
  <cols>
    <col min="5" max="5" width="11" bestFit="1" customWidth="1"/>
    <col min="13" max="13" width="12.88671875" customWidth="1"/>
    <col min="15" max="15" width="12.88671875" customWidth="1"/>
    <col min="20" max="20" width="13.44140625" customWidth="1"/>
    <col min="22" max="22" width="13.88671875" customWidth="1"/>
    <col min="23" max="23" width="19.33203125" customWidth="1"/>
  </cols>
  <sheetData>
    <row r="1" spans="1:23" x14ac:dyDescent="0.3">
      <c r="A1" s="13"/>
      <c r="B1" s="13"/>
      <c r="C1" s="13"/>
      <c r="D1" s="13"/>
      <c r="E1" s="13"/>
    </row>
    <row r="2" spans="1:23" x14ac:dyDescent="0.3">
      <c r="A2" s="13" t="s">
        <v>17</v>
      </c>
      <c r="B2" s="13" t="s">
        <v>1</v>
      </c>
      <c r="C2" s="13" t="s">
        <v>2</v>
      </c>
      <c r="D2" s="13" t="s">
        <v>3</v>
      </c>
      <c r="E2" s="13" t="s">
        <v>4</v>
      </c>
    </row>
    <row r="3" spans="1:23" x14ac:dyDescent="0.3">
      <c r="A3" s="13">
        <v>26</v>
      </c>
      <c r="B3" s="13">
        <v>0.2</v>
      </c>
      <c r="C3" s="13">
        <v>1300</v>
      </c>
      <c r="D3" s="13">
        <v>5.0000000000000001E-4</v>
      </c>
      <c r="E3" s="13">
        <f>1.13*10^-6</f>
        <v>1.1299999999999998E-6</v>
      </c>
    </row>
    <row r="4" spans="1:23" x14ac:dyDescent="0.3">
      <c r="A4" s="13"/>
      <c r="B4" s="13"/>
      <c r="C4" s="13">
        <v>0</v>
      </c>
      <c r="D4" s="13"/>
      <c r="E4" s="13"/>
    </row>
    <row r="5" spans="1:23" x14ac:dyDescent="0.3">
      <c r="A5" s="13"/>
      <c r="B5" s="13"/>
      <c r="C5" s="13"/>
      <c r="D5" s="13"/>
      <c r="E5" s="13"/>
      <c r="G5" s="7" t="s">
        <v>19</v>
      </c>
    </row>
    <row r="6" spans="1:23" x14ac:dyDescent="0.3">
      <c r="A6" s="13"/>
      <c r="B6" s="13" t="s">
        <v>7</v>
      </c>
      <c r="C6" s="13"/>
      <c r="D6" s="13" t="s">
        <v>20</v>
      </c>
      <c r="E6" s="13"/>
    </row>
    <row r="7" spans="1:23" x14ac:dyDescent="0.3">
      <c r="A7" s="13"/>
      <c r="B7" s="13">
        <f>-2*(2*9.81*A3*B3/C3)^0.5*LOG(D3/(3.72*B3)+2.51*E3/B3*(2*9.81*A3*B3/C3)^-0.5)</f>
        <v>1.7598923496889907</v>
      </c>
      <c r="C7" s="13"/>
      <c r="D7" s="13">
        <f>B7*PI()*B3^2/4</f>
        <v>5.5288648768918133E-2</v>
      </c>
      <c r="E7" s="13"/>
      <c r="G7" s="1">
        <f>D7</f>
        <v>5.5288648768918133E-2</v>
      </c>
      <c r="H7" s="2" t="s">
        <v>9</v>
      </c>
      <c r="I7" s="3" t="s">
        <v>10</v>
      </c>
      <c r="J7" s="2">
        <f>B3</f>
        <v>0.2</v>
      </c>
      <c r="K7" s="2" t="s">
        <v>11</v>
      </c>
      <c r="L7" s="2">
        <f>G7/(3.14*J7^2/4)</f>
        <v>1.7607849926407046</v>
      </c>
      <c r="M7" s="2">
        <f>C3</f>
        <v>1300</v>
      </c>
      <c r="N7" s="2" t="s">
        <v>12</v>
      </c>
      <c r="O7" s="2">
        <f>ABS(L7*J7/(1.13*10^-6))</f>
        <v>311643.36152932834</v>
      </c>
      <c r="P7" s="2" t="s">
        <v>13</v>
      </c>
      <c r="Q7" s="2">
        <f>D3/J7</f>
        <v>2.5000000000000001E-3</v>
      </c>
      <c r="R7" s="2" t="s">
        <v>14</v>
      </c>
      <c r="S7" s="2">
        <f>0.25/((LOG(5.74/(O7^0.9)+Q7/3.7))^2)</f>
        <v>2.5514658434725734E-2</v>
      </c>
      <c r="T7" s="2">
        <f>8*S7*M7/(9.81*3.14*3.14*J7^5)</f>
        <v>8573.2367364255479</v>
      </c>
      <c r="U7" s="2" t="s">
        <v>15</v>
      </c>
      <c r="V7" s="4">
        <f>T7*G7*ABS(G7)</f>
        <v>26.206967398841581</v>
      </c>
      <c r="W7" s="5"/>
    </row>
    <row r="8" spans="1:23" x14ac:dyDescent="0.3">
      <c r="A8" s="13"/>
      <c r="B8" s="13">
        <f>B7</f>
        <v>1.7598923496889907</v>
      </c>
      <c r="C8" s="13"/>
      <c r="D8" s="13"/>
      <c r="E8" s="13"/>
    </row>
    <row r="9" spans="1:23" x14ac:dyDescent="0.3">
      <c r="A9" s="13"/>
      <c r="B9" s="13"/>
      <c r="C9" s="13"/>
      <c r="D9" s="13"/>
      <c r="E9" s="13"/>
    </row>
    <row r="10" spans="1:23" x14ac:dyDescent="0.3">
      <c r="B10" t="s">
        <v>8</v>
      </c>
      <c r="C10" t="s">
        <v>6</v>
      </c>
      <c r="D10" t="s">
        <v>0</v>
      </c>
    </row>
    <row r="11" spans="1:23" x14ac:dyDescent="0.3">
      <c r="B11">
        <f>B7*$B$3/$E$3</f>
        <v>311485.37162637012</v>
      </c>
      <c r="C11">
        <f>0.25/(LOG(5.74/B11^0.9+($D$3/$B$3)/3.7))^2</f>
        <v>2.5514943069996004E-2</v>
      </c>
      <c r="D11">
        <f>C11*$C$3/$B$3*B7^2/(2*9.81)+11.5*B7^2/(2*9.81)</f>
        <v>27.996089185337393</v>
      </c>
    </row>
    <row r="13" spans="1:23" x14ac:dyDescent="0.3">
      <c r="G13" s="1"/>
      <c r="H13" s="2"/>
      <c r="I13" s="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4"/>
      <c r="W13" s="5"/>
    </row>
    <row r="18" spans="2:15" ht="409.6" x14ac:dyDescent="0.3">
      <c r="O18" s="6" t="s">
        <v>16</v>
      </c>
    </row>
    <row r="20" spans="2:15" x14ac:dyDescent="0.3">
      <c r="B20">
        <f>(55*(2*9.81)/(11.5+C17*6000/0.25))^0.5</f>
        <v>9.6868355312091303</v>
      </c>
    </row>
    <row r="21" spans="2:15" x14ac:dyDescent="0.3">
      <c r="B21">
        <f>B20</f>
        <v>9.6868355312091303</v>
      </c>
    </row>
    <row r="22" spans="2:15" x14ac:dyDescent="0.3">
      <c r="B22" t="s">
        <v>8</v>
      </c>
      <c r="C22" t="s">
        <v>6</v>
      </c>
      <c r="D22" t="s">
        <v>5</v>
      </c>
    </row>
    <row r="23" spans="2:15" x14ac:dyDescent="0.3">
      <c r="B23">
        <f>B20*$B$3/$E$3</f>
        <v>1714484.1648157756</v>
      </c>
      <c r="C23">
        <f>0.25/(LOG(5.74/B23^0.9+($D$3/$B$3)/3.7))^2</f>
        <v>2.5015258001634292E-2</v>
      </c>
      <c r="D23">
        <f>C23*$C$3/$B$3*B20^2/(2*9.81)+11.5*B20^2/(2*9.81)</f>
        <v>832.64823787689215</v>
      </c>
    </row>
    <row r="33" spans="3:12" x14ac:dyDescent="0.3">
      <c r="C33">
        <f>11.5*B21^2/(2*9.81)+C23*6000/0.25*B21^2/(2*9.81)</f>
        <v>2926.3165706223717</v>
      </c>
    </row>
    <row r="35" spans="3:12" x14ac:dyDescent="0.3">
      <c r="C35">
        <f>60-1.5*B20^2/(2*9.81)-C23*4500/0.25*B20^2/(2*9.81)</f>
        <v>-2100.6613410102573</v>
      </c>
    </row>
    <row r="44" spans="3:12" x14ac:dyDescent="0.3">
      <c r="L44">
        <v>2</v>
      </c>
    </row>
    <row r="45" spans="3:12" x14ac:dyDescent="0.3">
      <c r="L45">
        <v>2</v>
      </c>
    </row>
    <row r="46" spans="3:12" x14ac:dyDescent="0.3">
      <c r="L46">
        <v>2.5</v>
      </c>
    </row>
    <row r="47" spans="3:12" x14ac:dyDescent="0.3">
      <c r="L47">
        <v>4</v>
      </c>
    </row>
    <row r="48" spans="3:12" x14ac:dyDescent="0.3">
      <c r="L48">
        <f>SUM(L44:L47)</f>
        <v>10.5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2049" r:id="rId3">
          <objectPr defaultSize="0" autoPict="0" r:id="rId4">
            <anchor moveWithCells="1" sizeWithCells="1">
              <from>
                <xdr:col>7</xdr:col>
                <xdr:colOff>320040</xdr:colOff>
                <xdr:row>21</xdr:row>
                <xdr:rowOff>0</xdr:rowOff>
              </from>
              <to>
                <xdr:col>10</xdr:col>
                <xdr:colOff>45720</xdr:colOff>
                <xdr:row>25</xdr:row>
                <xdr:rowOff>15240</xdr:rowOff>
              </to>
            </anchor>
          </objectPr>
        </oleObject>
      </mc:Choice>
      <mc:Fallback>
        <oleObject progId="Equation.DSMT4" shapeId="2049" r:id="rId3"/>
      </mc:Fallback>
    </mc:AlternateContent>
    <mc:AlternateContent xmlns:mc="http://schemas.openxmlformats.org/markup-compatibility/2006">
      <mc:Choice Requires="x14">
        <oleObject progId="Equation.DSMT4" shapeId="2050" r:id="rId5">
          <objectPr defaultSize="0" autoPict="0" r:id="rId6">
            <anchor moveWithCells="1" sizeWithCells="1">
              <from>
                <xdr:col>7</xdr:col>
                <xdr:colOff>0</xdr:colOff>
                <xdr:row>27</xdr:row>
                <xdr:rowOff>0</xdr:rowOff>
              </from>
              <to>
                <xdr:col>12</xdr:col>
                <xdr:colOff>441960</xdr:colOff>
                <xdr:row>30</xdr:row>
                <xdr:rowOff>68580</xdr:rowOff>
              </to>
            </anchor>
          </objectPr>
        </oleObject>
      </mc:Choice>
      <mc:Fallback>
        <oleObject progId="Equation.DSMT4" shapeId="2050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8"/>
  <sheetViews>
    <sheetView tabSelected="1" workbookViewId="0">
      <selection activeCell="D7" sqref="D7"/>
    </sheetView>
  </sheetViews>
  <sheetFormatPr defaultRowHeight="14.4" x14ac:dyDescent="0.3"/>
  <cols>
    <col min="5" max="5" width="11" bestFit="1" customWidth="1"/>
    <col min="13" max="13" width="12.88671875" customWidth="1"/>
    <col min="15" max="15" width="12.88671875" customWidth="1"/>
    <col min="20" max="20" width="13.44140625" customWidth="1"/>
    <col min="22" max="22" width="13.88671875" customWidth="1"/>
    <col min="23" max="23" width="19.33203125" customWidth="1"/>
  </cols>
  <sheetData>
    <row r="1" spans="1:23" x14ac:dyDescent="0.3">
      <c r="A1" s="13"/>
      <c r="B1" s="13"/>
      <c r="C1" s="13"/>
      <c r="D1" s="13"/>
      <c r="E1" s="13"/>
    </row>
    <row r="2" spans="1:23" x14ac:dyDescent="0.3">
      <c r="A2" s="13" t="s">
        <v>17</v>
      </c>
      <c r="B2" s="13" t="s">
        <v>1</v>
      </c>
      <c r="C2" s="13" t="s">
        <v>2</v>
      </c>
      <c r="D2" s="13" t="s">
        <v>3</v>
      </c>
      <c r="E2" s="13" t="s">
        <v>4</v>
      </c>
    </row>
    <row r="3" spans="1:23" x14ac:dyDescent="0.3">
      <c r="A3" s="13">
        <v>26</v>
      </c>
      <c r="B3" s="13">
        <v>0.25</v>
      </c>
      <c r="C3" s="13">
        <v>2600</v>
      </c>
      <c r="D3" s="13">
        <v>5.0000000000000001E-4</v>
      </c>
      <c r="E3" s="13">
        <f>1.13*10^-6</f>
        <v>1.1299999999999998E-6</v>
      </c>
    </row>
    <row r="4" spans="1:23" x14ac:dyDescent="0.3">
      <c r="A4" s="13"/>
      <c r="B4" s="13"/>
      <c r="C4" s="13">
        <v>0</v>
      </c>
      <c r="D4" s="13"/>
      <c r="E4" s="13"/>
    </row>
    <row r="5" spans="1:23" x14ac:dyDescent="0.3">
      <c r="A5" s="13"/>
      <c r="B5" s="13"/>
      <c r="C5" s="13"/>
      <c r="D5" s="13"/>
      <c r="E5" s="13"/>
      <c r="G5" s="7"/>
      <c r="H5" s="7" t="s">
        <v>19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x14ac:dyDescent="0.3">
      <c r="A6" s="13"/>
      <c r="B6" s="13" t="s">
        <v>7</v>
      </c>
      <c r="C6" s="13"/>
      <c r="D6" s="13" t="s">
        <v>20</v>
      </c>
      <c r="E6" s="13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x14ac:dyDescent="0.3">
      <c r="A7" s="13"/>
      <c r="B7" s="13">
        <f>-2*(2*9.81*A3*B3/C3)^0.5*LOG(D3/(3.72*B3)+2.51*E3/B3*(2*9.81*A3*B3/C3)^-0.5)</f>
        <v>1.4307057965470855</v>
      </c>
      <c r="C7" s="13"/>
      <c r="D7" s="13">
        <f>B7*PI()*B3^2/4</f>
        <v>7.022960656063526E-2</v>
      </c>
      <c r="E7" s="13"/>
      <c r="G7" s="8">
        <f>D7</f>
        <v>7.022960656063526E-2</v>
      </c>
      <c r="H7" s="9" t="s">
        <v>9</v>
      </c>
      <c r="I7" s="10" t="s">
        <v>10</v>
      </c>
      <c r="J7" s="9">
        <f>B3</f>
        <v>0.25</v>
      </c>
      <c r="K7" s="9" t="s">
        <v>11</v>
      </c>
      <c r="L7" s="9">
        <f>G7/(3.14*J7^2/4)</f>
        <v>1.4314314712995722</v>
      </c>
      <c r="M7" s="9">
        <f>C3</f>
        <v>2600</v>
      </c>
      <c r="N7" s="9" t="s">
        <v>12</v>
      </c>
      <c r="O7" s="9">
        <f>ABS(L7*J7/(1.13*10^-6))</f>
        <v>316688.3786061001</v>
      </c>
      <c r="P7" s="9" t="s">
        <v>13</v>
      </c>
      <c r="Q7" s="9">
        <f>D3/J7</f>
        <v>2E-3</v>
      </c>
      <c r="R7" s="9" t="s">
        <v>14</v>
      </c>
      <c r="S7" s="9">
        <f>0.25/((LOG(5.74/(O7^0.9)+Q7/3.7))^2)</f>
        <v>2.4136527783045203E-2</v>
      </c>
      <c r="T7" s="9">
        <f>8*S7*M7/(9.81*3.14*3.14*J7^5)</f>
        <v>5315.0797084712203</v>
      </c>
      <c r="U7" s="9" t="s">
        <v>15</v>
      </c>
      <c r="V7" s="11">
        <f>T7*G7*ABS(G7)</f>
        <v>26.215023582104983</v>
      </c>
      <c r="W7" s="12"/>
    </row>
    <row r="8" spans="1:23" x14ac:dyDescent="0.3">
      <c r="A8" s="13"/>
      <c r="B8" s="13">
        <f>B7</f>
        <v>1.4307057965470855</v>
      </c>
      <c r="C8" s="13"/>
      <c r="D8" s="13"/>
      <c r="E8" s="13"/>
    </row>
    <row r="10" spans="1:23" x14ac:dyDescent="0.3">
      <c r="B10" t="s">
        <v>8</v>
      </c>
      <c r="C10" t="s">
        <v>6</v>
      </c>
      <c r="D10" t="s">
        <v>0</v>
      </c>
    </row>
    <row r="11" spans="1:23" x14ac:dyDescent="0.3">
      <c r="B11">
        <f>B7*$B$3/$E$3</f>
        <v>316527.83109448804</v>
      </c>
      <c r="C11">
        <f>0.25/(LOG(5.74/B11^0.9+($D$3/$B$3)/3.7))^2</f>
        <v>2.4136843982738587E-2</v>
      </c>
      <c r="D11">
        <f>C11*$C$3/$B$3*B7^2/(2*9.81)+11.5*B7^2/(2*9.81)</f>
        <v>27.388567779097734</v>
      </c>
    </row>
    <row r="13" spans="1:23" x14ac:dyDescent="0.3">
      <c r="G13" s="1"/>
      <c r="H13" s="2"/>
      <c r="I13" s="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4"/>
      <c r="W13" s="5"/>
    </row>
    <row r="18" spans="2:15" ht="409.6" x14ac:dyDescent="0.3">
      <c r="O18" s="6" t="s">
        <v>16</v>
      </c>
    </row>
    <row r="20" spans="2:15" x14ac:dyDescent="0.3">
      <c r="B20">
        <f>(55*(2*9.81)/(11.5+C17*6000/0.25))^0.5</f>
        <v>9.6868355312091303</v>
      </c>
    </row>
    <row r="21" spans="2:15" x14ac:dyDescent="0.3">
      <c r="B21">
        <f>B20</f>
        <v>9.6868355312091303</v>
      </c>
    </row>
    <row r="22" spans="2:15" x14ac:dyDescent="0.3">
      <c r="B22" t="s">
        <v>8</v>
      </c>
      <c r="C22" t="s">
        <v>6</v>
      </c>
      <c r="D22" t="s">
        <v>5</v>
      </c>
    </row>
    <row r="23" spans="2:15" x14ac:dyDescent="0.3">
      <c r="B23">
        <f>B20*$B$3/$E$3</f>
        <v>2143105.2060197196</v>
      </c>
      <c r="C23">
        <f>0.25/(LOG(5.74/B23^0.9+($D$3/$B$3)/3.7))^2</f>
        <v>2.3552208493259539E-2</v>
      </c>
      <c r="D23">
        <f>C23*$C$3/$B$3*B20^2/(2*9.81)+11.5*B20^2/(2*9.81)</f>
        <v>1226.466370273431</v>
      </c>
    </row>
    <row r="33" spans="3:12" x14ac:dyDescent="0.3">
      <c r="C33">
        <f>11.5*B21^2/(2*9.81)+C23*6000/0.25*B21^2/(2*9.81)</f>
        <v>2758.3839314002257</v>
      </c>
    </row>
    <row r="35" spans="3:12" x14ac:dyDescent="0.3">
      <c r="C35">
        <f>60-1.5*B20^2/(2*9.81)-C23*4500/0.25*B20^2/(2*9.81)</f>
        <v>-1974.7118615936477</v>
      </c>
    </row>
    <row r="44" spans="3:12" x14ac:dyDescent="0.3">
      <c r="L44">
        <v>2</v>
      </c>
    </row>
    <row r="45" spans="3:12" x14ac:dyDescent="0.3">
      <c r="L45">
        <v>2</v>
      </c>
    </row>
    <row r="46" spans="3:12" x14ac:dyDescent="0.3">
      <c r="L46">
        <v>2.5</v>
      </c>
    </row>
    <row r="47" spans="3:12" x14ac:dyDescent="0.3">
      <c r="L47">
        <v>4</v>
      </c>
    </row>
    <row r="48" spans="3:12" x14ac:dyDescent="0.3">
      <c r="L48">
        <f>SUM(L44:L47)</f>
        <v>10.5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3073" r:id="rId3">
          <objectPr defaultSize="0" autoPict="0" r:id="rId4">
            <anchor moveWithCells="1" sizeWithCells="1">
              <from>
                <xdr:col>7</xdr:col>
                <xdr:colOff>320040</xdr:colOff>
                <xdr:row>21</xdr:row>
                <xdr:rowOff>0</xdr:rowOff>
              </from>
              <to>
                <xdr:col>10</xdr:col>
                <xdr:colOff>45720</xdr:colOff>
                <xdr:row>25</xdr:row>
                <xdr:rowOff>15240</xdr:rowOff>
              </to>
            </anchor>
          </objectPr>
        </oleObject>
      </mc:Choice>
      <mc:Fallback>
        <oleObject progId="Equation.DSMT4" shapeId="3073" r:id="rId3"/>
      </mc:Fallback>
    </mc:AlternateContent>
    <mc:AlternateContent xmlns:mc="http://schemas.openxmlformats.org/markup-compatibility/2006">
      <mc:Choice Requires="x14">
        <oleObject progId="Equation.DSMT4" shapeId="3074" r:id="rId5">
          <objectPr defaultSize="0" autoPict="0" r:id="rId6">
            <anchor moveWithCells="1" sizeWithCells="1">
              <from>
                <xdr:col>7</xdr:col>
                <xdr:colOff>0</xdr:colOff>
                <xdr:row>27</xdr:row>
                <xdr:rowOff>0</xdr:rowOff>
              </from>
              <to>
                <xdr:col>12</xdr:col>
                <xdr:colOff>441960</xdr:colOff>
                <xdr:row>30</xdr:row>
                <xdr:rowOff>68580</xdr:rowOff>
              </to>
            </anchor>
          </objectPr>
        </oleObject>
      </mc:Choice>
      <mc:Fallback>
        <oleObject progId="Equation.DSMT4" shapeId="3074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6"/>
  <sheetViews>
    <sheetView workbookViewId="0">
      <selection activeCell="C6" sqref="C6"/>
    </sheetView>
  </sheetViews>
  <sheetFormatPr defaultRowHeight="14.4" x14ac:dyDescent="0.3"/>
  <sheetData>
    <row r="5" spans="3:3" x14ac:dyDescent="0.3">
      <c r="C5" t="s">
        <v>18</v>
      </c>
    </row>
    <row r="6" spans="3:3" x14ac:dyDescent="0.3">
      <c r="C6">
        <f>Φύλλο1!D7+Φύλλο2!D7+Φύλλο3!D7</f>
        <v>0.23120337086691131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1</vt:i4>
      </vt:variant>
    </vt:vector>
  </HeadingPairs>
  <TitlesOfParts>
    <vt:vector size="5" baseType="lpstr">
      <vt:lpstr>Φύλλο1</vt:lpstr>
      <vt:lpstr>Φύλλο2</vt:lpstr>
      <vt:lpstr>Φύλλο3</vt:lpstr>
      <vt:lpstr>Φύλλο4</vt:lpstr>
      <vt:lpstr>Φύλλο2!OLE_LINK1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Mixalis</dc:creator>
  <cp:lastModifiedBy>χ</cp:lastModifiedBy>
  <dcterms:created xsi:type="dcterms:W3CDTF">2011-06-21T18:38:52Z</dcterms:created>
  <dcterms:modified xsi:type="dcterms:W3CDTF">2023-01-27T13:32:32Z</dcterms:modified>
</cp:coreProperties>
</file>