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20" windowWidth="11496" windowHeight="7668"/>
  </bookViews>
  <sheets>
    <sheet name="Φύλλο2" sheetId="2" r:id="rId1"/>
  </sheets>
  <definedNames>
    <definedName name="solver_adj" localSheetId="0" hidden="1">Φύλλο2!$I$2:$J$2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Φύλλο2!$I$2:$J$2</definedName>
    <definedName name="solver_lhs2" localSheetId="0" hidden="1">Φύλλο2!$J$2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Φύλλο2!$M$41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hs1" localSheetId="0" hidden="1">0</definedName>
    <definedName name="solver_rhs2" localSheetId="0" hidden="1">0.9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H5" i="2" l="1"/>
  <c r="N41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5" i="2"/>
  <c r="C41" i="2"/>
  <c r="K5" i="2"/>
  <c r="J5" i="2"/>
  <c r="M5" i="2" s="1"/>
  <c r="I5" i="2"/>
  <c r="H6" i="2" s="1"/>
  <c r="K6" i="2" s="1"/>
  <c r="D41" i="2"/>
  <c r="E41" i="2"/>
  <c r="F41" i="2"/>
  <c r="G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I6" i="2" l="1"/>
  <c r="H7" i="2" s="1"/>
  <c r="J6" i="2"/>
  <c r="M6" i="2" s="1"/>
  <c r="K7" i="2" l="1"/>
  <c r="J7" i="2"/>
  <c r="I7" i="2" l="1"/>
  <c r="H8" i="2" s="1"/>
  <c r="K8" i="2" s="1"/>
  <c r="M7" i="2"/>
  <c r="I8" i="2" l="1"/>
  <c r="H9" i="2" s="1"/>
  <c r="K9" i="2" s="1"/>
  <c r="J8" i="2"/>
  <c r="M8" i="2" s="1"/>
  <c r="J9" i="2" l="1"/>
  <c r="M9" i="2" s="1"/>
  <c r="I9" i="2"/>
  <c r="H10" i="2" s="1"/>
  <c r="K10" i="2" s="1"/>
  <c r="I10" i="2" l="1"/>
  <c r="H11" i="2" s="1"/>
  <c r="K11" i="2" s="1"/>
  <c r="J10" i="2"/>
  <c r="M10" i="2" s="1"/>
  <c r="I11" i="2" l="1"/>
  <c r="H12" i="2" s="1"/>
  <c r="K12" i="2" s="1"/>
  <c r="J11" i="2"/>
  <c r="M11" i="2" s="1"/>
  <c r="I12" i="2" l="1"/>
  <c r="J12" i="2"/>
  <c r="M12" i="2" s="1"/>
  <c r="H13" i="2" l="1"/>
  <c r="K13" i="2" s="1"/>
  <c r="P13" i="2"/>
  <c r="J13" i="2" l="1"/>
  <c r="M13" i="2" s="1"/>
  <c r="I13" i="2"/>
  <c r="H14" i="2" s="1"/>
  <c r="K14" i="2" s="1"/>
  <c r="J14" i="2" l="1"/>
  <c r="M14" i="2" s="1"/>
  <c r="I14" i="2"/>
  <c r="H15" i="2" s="1"/>
  <c r="K15" i="2" s="1"/>
  <c r="J15" i="2" l="1"/>
  <c r="M15" i="2" s="1"/>
  <c r="I15" i="2"/>
  <c r="H16" i="2" s="1"/>
  <c r="K16" i="2" s="1"/>
  <c r="J16" i="2" l="1"/>
  <c r="M16" i="2" s="1"/>
  <c r="I16" i="2"/>
  <c r="H17" i="2" s="1"/>
  <c r="K17" i="2" s="1"/>
  <c r="I17" i="2" l="1"/>
  <c r="H18" i="2" s="1"/>
  <c r="K18" i="2" s="1"/>
  <c r="J17" i="2"/>
  <c r="M17" i="2" s="1"/>
  <c r="J18" i="2" l="1"/>
  <c r="M18" i="2" s="1"/>
  <c r="I18" i="2"/>
  <c r="H19" i="2" s="1"/>
  <c r="K19" i="2" s="1"/>
  <c r="J19" i="2" l="1"/>
  <c r="M19" i="2" s="1"/>
  <c r="I19" i="2"/>
  <c r="H20" i="2" s="1"/>
  <c r="K20" i="2" s="1"/>
  <c r="J20" i="2" l="1"/>
  <c r="M20" i="2" s="1"/>
  <c r="I20" i="2"/>
  <c r="H21" i="2" s="1"/>
  <c r="K21" i="2" s="1"/>
  <c r="J21" i="2" l="1"/>
  <c r="M21" i="2" s="1"/>
  <c r="I21" i="2"/>
  <c r="H22" i="2" s="1"/>
  <c r="K22" i="2" s="1"/>
  <c r="J22" i="2" l="1"/>
  <c r="M22" i="2" s="1"/>
  <c r="I22" i="2"/>
  <c r="H23" i="2" s="1"/>
  <c r="K23" i="2" s="1"/>
  <c r="I23" i="2" l="1"/>
  <c r="H24" i="2" s="1"/>
  <c r="K24" i="2" s="1"/>
  <c r="J23" i="2"/>
  <c r="M23" i="2" s="1"/>
  <c r="J24" i="2" l="1"/>
  <c r="M24" i="2" s="1"/>
  <c r="I24" i="2"/>
  <c r="H25" i="2" s="1"/>
  <c r="K25" i="2" s="1"/>
  <c r="I25" i="2" l="1"/>
  <c r="H26" i="2" s="1"/>
  <c r="K26" i="2" s="1"/>
  <c r="J25" i="2"/>
  <c r="M25" i="2" s="1"/>
  <c r="J26" i="2" l="1"/>
  <c r="M26" i="2" s="1"/>
  <c r="I26" i="2"/>
  <c r="H27" i="2" s="1"/>
  <c r="K27" i="2" s="1"/>
  <c r="I27" i="2" l="1"/>
  <c r="H28" i="2" s="1"/>
  <c r="K28" i="2" s="1"/>
  <c r="J27" i="2"/>
  <c r="M27" i="2" s="1"/>
  <c r="J28" i="2" l="1"/>
  <c r="M28" i="2" s="1"/>
  <c r="I28" i="2"/>
  <c r="H29" i="2" s="1"/>
  <c r="K29" i="2" s="1"/>
  <c r="I29" i="2" l="1"/>
  <c r="H30" i="2" s="1"/>
  <c r="K30" i="2" s="1"/>
  <c r="J29" i="2"/>
  <c r="M29" i="2" s="1"/>
  <c r="I30" i="2" l="1"/>
  <c r="H31" i="2" s="1"/>
  <c r="K31" i="2" s="1"/>
  <c r="J30" i="2"/>
  <c r="M30" i="2" s="1"/>
  <c r="J31" i="2" l="1"/>
  <c r="M31" i="2" s="1"/>
  <c r="I31" i="2"/>
  <c r="H32" i="2" s="1"/>
  <c r="K32" i="2" s="1"/>
  <c r="J32" i="2" l="1"/>
  <c r="M32" i="2" s="1"/>
  <c r="I32" i="2"/>
  <c r="H33" i="2" s="1"/>
  <c r="K33" i="2" s="1"/>
  <c r="I33" i="2" l="1"/>
  <c r="H34" i="2" s="1"/>
  <c r="K34" i="2" s="1"/>
  <c r="J33" i="2"/>
  <c r="M33" i="2" s="1"/>
  <c r="J34" i="2" l="1"/>
  <c r="M34" i="2" s="1"/>
  <c r="I34" i="2"/>
  <c r="H35" i="2" s="1"/>
  <c r="K35" i="2" s="1"/>
  <c r="J35" i="2" l="1"/>
  <c r="M35" i="2" s="1"/>
  <c r="I35" i="2"/>
  <c r="H36" i="2" s="1"/>
  <c r="K36" i="2" s="1"/>
  <c r="I36" i="2" l="1"/>
  <c r="H37" i="2" s="1"/>
  <c r="K37" i="2" s="1"/>
  <c r="J36" i="2"/>
  <c r="M36" i="2" s="1"/>
  <c r="I37" i="2" l="1"/>
  <c r="H38" i="2" s="1"/>
  <c r="K38" i="2" s="1"/>
  <c r="J37" i="2"/>
  <c r="M37" i="2" s="1"/>
  <c r="J38" i="2" l="1"/>
  <c r="M38" i="2" s="1"/>
  <c r="I38" i="2"/>
  <c r="H39" i="2" s="1"/>
  <c r="K39" i="2" s="1"/>
  <c r="J39" i="2" l="1"/>
  <c r="M39" i="2" s="1"/>
  <c r="I39" i="2"/>
  <c r="H40" i="2" s="1"/>
  <c r="K40" i="2" s="1"/>
  <c r="J40" i="2" l="1"/>
  <c r="M40" i="2" s="1"/>
  <c r="M41" i="2" s="1"/>
  <c r="M43" i="2" s="1"/>
  <c r="I40" i="2"/>
</calcChain>
</file>

<file path=xl/sharedStrings.xml><?xml version="1.0" encoding="utf-8"?>
<sst xmlns="http://schemas.openxmlformats.org/spreadsheetml/2006/main" count="16" uniqueCount="15">
  <si>
    <t>Mήνας</t>
  </si>
  <si>
    <t>Βροχόπτωση (mm)</t>
  </si>
  <si>
    <t>Μαϊ-71</t>
  </si>
  <si>
    <t>Μαϊ-72</t>
  </si>
  <si>
    <t>Μαϊ-73</t>
  </si>
  <si>
    <t>smax</t>
  </si>
  <si>
    <t>k'</t>
  </si>
  <si>
    <t>PET (mm) Δυν. Εξατμισοδιαπνοή</t>
  </si>
  <si>
    <t>S'</t>
  </si>
  <si>
    <t>S</t>
  </si>
  <si>
    <t>R(mm) απορροή</t>
  </si>
  <si>
    <t>πραγματική εξτ. (mm)</t>
  </si>
  <si>
    <t>(Q-QΠΡΑΓΜ)^2</t>
  </si>
  <si>
    <t xml:space="preserve">QΠΡΑΓΜ Απορροή(mm) Μετρημενη </t>
  </si>
  <si>
    <t>r^2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</si>
</sst>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61"/>
      <scheme val="minor"/>
    </font>
    <font>
      <b/>
      <sz val="11"/>
      <color rgb="FF555555"/>
      <name val="Open Sans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wrapText="1"/>
    </xf>
    <xf numFmtId="2" fontId="1" fillId="4" borderId="0" xfId="0" applyNumberFormat="1" applyFont="1" applyFill="1" applyAlignment="1">
      <alignment horizontal="center"/>
    </xf>
    <xf numFmtId="2" fontId="0" fillId="4" borderId="0" xfId="0" applyNumberFormat="1" applyFill="1"/>
    <xf numFmtId="2" fontId="0" fillId="3" borderId="1" xfId="0" applyNumberFormat="1" applyFill="1" applyBorder="1"/>
    <xf numFmtId="2" fontId="0" fillId="4" borderId="0" xfId="0" applyNumberFormat="1" applyFill="1" applyAlignment="1">
      <alignment wrapText="1"/>
    </xf>
    <xf numFmtId="2" fontId="1" fillId="4" borderId="0" xfId="0" applyNumberFormat="1" applyFont="1" applyFill="1" applyAlignment="1">
      <alignment horizontal="center" wrapText="1"/>
    </xf>
    <xf numFmtId="2" fontId="0" fillId="2" borderId="0" xfId="0" applyNumberFormat="1" applyFill="1"/>
    <xf numFmtId="2" fontId="2" fillId="0" borderId="0" xfId="0" applyNumberFormat="1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2" zoomScale="130" zoomScaleNormal="130" workbookViewId="0">
      <selection activeCell="M43" sqref="M43"/>
    </sheetView>
  </sheetViews>
  <sheetFormatPr defaultRowHeight="14.4"/>
  <cols>
    <col min="1" max="1" width="9.33203125" style="1" bestFit="1" customWidth="1"/>
    <col min="2" max="2" width="0" style="1" hidden="1" customWidth="1"/>
    <col min="3" max="3" width="11.33203125" style="6" customWidth="1"/>
    <col min="4" max="5" width="11.33203125" style="1" hidden="1" customWidth="1"/>
    <col min="6" max="6" width="11.33203125" style="1" customWidth="1"/>
    <col min="7" max="7" width="15.88671875" style="1" customWidth="1"/>
    <col min="8" max="8" width="9.109375" style="1" customWidth="1"/>
    <col min="9" max="10" width="9" style="1" bestFit="1" customWidth="1"/>
    <col min="11" max="11" width="9.77734375" style="1" bestFit="1" customWidth="1"/>
    <col min="12" max="12" width="8.88671875" style="1"/>
    <col min="13" max="13" width="15.44140625" style="1" customWidth="1"/>
    <col min="14" max="14" width="10.109375" style="1" bestFit="1" customWidth="1"/>
    <col min="15" max="15" width="8.88671875" style="1"/>
    <col min="16" max="16" width="9" style="1" bestFit="1" customWidth="1"/>
    <col min="17" max="18" width="8.88671875" style="1"/>
    <col min="19" max="20" width="0" style="1" hidden="1" customWidth="1"/>
    <col min="21" max="16384" width="8.88671875" style="1"/>
  </cols>
  <sheetData>
    <row r="1" spans="1:19" s="1" customFormat="1">
      <c r="C1" s="6"/>
      <c r="I1" s="7" t="s">
        <v>5</v>
      </c>
      <c r="J1" s="7" t="s">
        <v>6</v>
      </c>
    </row>
    <row r="2" spans="1:19" s="1" customFormat="1">
      <c r="C2" s="6"/>
      <c r="I2" s="7">
        <v>174.92993420510737</v>
      </c>
      <c r="J2" s="7">
        <v>0.18498333578112458</v>
      </c>
    </row>
    <row r="3" spans="1:19" s="4" customFormat="1" ht="43.2">
      <c r="C3" s="8"/>
      <c r="I3" s="4" t="s">
        <v>9</v>
      </c>
      <c r="J3" s="8" t="s">
        <v>10</v>
      </c>
      <c r="K3" s="4" t="s">
        <v>11</v>
      </c>
      <c r="M3" s="4" t="s">
        <v>12</v>
      </c>
    </row>
    <row r="4" spans="1:19" s="4" customFormat="1" ht="69.75" customHeight="1">
      <c r="A4" s="2" t="s">
        <v>0</v>
      </c>
      <c r="B4" s="2"/>
      <c r="C4" s="9" t="s">
        <v>13</v>
      </c>
      <c r="D4" s="2"/>
      <c r="E4" s="2" t="s">
        <v>1</v>
      </c>
      <c r="F4" s="2" t="s">
        <v>1</v>
      </c>
      <c r="G4" s="2" t="s">
        <v>7</v>
      </c>
      <c r="H4" s="4" t="s">
        <v>8</v>
      </c>
      <c r="I4" s="4">
        <v>0</v>
      </c>
      <c r="J4" s="8"/>
    </row>
    <row r="5" spans="1:19" s="1" customFormat="1">
      <c r="A5" s="3">
        <v>25842</v>
      </c>
      <c r="B5" s="3">
        <v>9.6999999999999993</v>
      </c>
      <c r="C5" s="5">
        <v>2.2661157871981068</v>
      </c>
      <c r="D5" s="3"/>
      <c r="E5" s="3">
        <v>113900</v>
      </c>
      <c r="F5" s="3">
        <f>E5/1000</f>
        <v>113.9</v>
      </c>
      <c r="G5" s="10">
        <v>58.960000000000008</v>
      </c>
      <c r="H5" s="1">
        <f>I4+F5-G5</f>
        <v>54.94</v>
      </c>
      <c r="I5" s="1">
        <f>IF(H5&lt;0,0,IF((H5&gt;$I$2),$I$2,H5))</f>
        <v>54.94</v>
      </c>
      <c r="J5" s="6">
        <f>IF(H5&gt;$I$2,$J$2*(H5-$I$2),0)</f>
        <v>0</v>
      </c>
      <c r="K5" s="1">
        <f>IF(H5&lt;0,F5+I4,G5)</f>
        <v>58.960000000000008</v>
      </c>
      <c r="M5" s="1">
        <f>(C5-J5)^2</f>
        <v>5.1352807609884952</v>
      </c>
      <c r="N5" s="1">
        <f>(C5-$C$41)^2</f>
        <v>162.91417842747754</v>
      </c>
    </row>
    <row r="6" spans="1:19" s="1" customFormat="1">
      <c r="A6" s="3">
        <v>25873</v>
      </c>
      <c r="B6" s="3">
        <v>25.5</v>
      </c>
      <c r="C6" s="5">
        <v>2.9404995598868666</v>
      </c>
      <c r="D6" s="3"/>
      <c r="E6" s="3">
        <v>150900</v>
      </c>
      <c r="F6" s="3">
        <f t="shared" ref="F6:F40" si="0">E6/1000</f>
        <v>150.9</v>
      </c>
      <c r="G6" s="10">
        <v>30.910000000000004</v>
      </c>
      <c r="H6" s="1">
        <f t="shared" ref="H6:H40" si="1">I5+F6-G6</f>
        <v>174.93</v>
      </c>
      <c r="I6" s="1">
        <f>IF(H6&lt;0,0,IF((H6&gt;$I$2),$I$2,H6))</f>
        <v>174.92993420510737</v>
      </c>
      <c r="J6" s="6">
        <f>IF(H6&gt;$I$2,$J$2*(H6-$I$2),0)</f>
        <v>1.2170958716906527E-5</v>
      </c>
      <c r="K6" s="1">
        <f t="shared" ref="K6:K40" si="2">IF(H6&lt;0,F6+I5,G6)</f>
        <v>30.910000000000004</v>
      </c>
      <c r="M6" s="1">
        <f t="shared" ref="M6:M40" si="3">(C6-J6)^2</f>
        <v>8.6464660844454873</v>
      </c>
      <c r="N6" s="1">
        <f t="shared" ref="N6:N40" si="4">(C6-$C$41)^2</f>
        <v>146.15359447362042</v>
      </c>
      <c r="S6" s="10"/>
    </row>
    <row r="7" spans="1:19" s="1" customFormat="1">
      <c r="A7" s="3">
        <v>25903</v>
      </c>
      <c r="B7" s="3">
        <v>108.6</v>
      </c>
      <c r="C7" s="5">
        <v>51.448725734356643</v>
      </c>
      <c r="D7" s="3"/>
      <c r="E7" s="3">
        <v>225300</v>
      </c>
      <c r="F7" s="3">
        <f t="shared" si="0"/>
        <v>225.3</v>
      </c>
      <c r="G7" s="10">
        <v>19.690000000000001</v>
      </c>
      <c r="H7" s="1">
        <f t="shared" si="1"/>
        <v>380.53993420510739</v>
      </c>
      <c r="I7" s="1">
        <f t="shared" ref="I7:I40" si="5">IF(H7&lt;0,0,IF((H7&gt;$I$2),$I$2,H7))</f>
        <v>174.92993420510737</v>
      </c>
      <c r="J7" s="6">
        <f>IF(H7&gt;$I$2,$J$2*(H7-$I$2),0)</f>
        <v>38.034423669957029</v>
      </c>
      <c r="K7" s="1">
        <f t="shared" si="2"/>
        <v>19.690000000000001</v>
      </c>
      <c r="M7" s="1">
        <f t="shared" si="3"/>
        <v>179.94349987495573</v>
      </c>
      <c r="N7" s="1">
        <f t="shared" si="4"/>
        <v>1326.3308935590494</v>
      </c>
      <c r="S7" s="10"/>
    </row>
    <row r="8" spans="1:19" s="1" customFormat="1">
      <c r="A8" s="3">
        <v>25934</v>
      </c>
      <c r="B8" s="3">
        <v>115.8</v>
      </c>
      <c r="C8" s="5">
        <v>16.725772188059096</v>
      </c>
      <c r="D8" s="3"/>
      <c r="E8" s="3">
        <v>121200</v>
      </c>
      <c r="F8" s="3">
        <f t="shared" si="0"/>
        <v>121.2</v>
      </c>
      <c r="G8" s="10">
        <v>23.980000000000004</v>
      </c>
      <c r="H8" s="1">
        <f t="shared" si="1"/>
        <v>272.14993420510734</v>
      </c>
      <c r="I8" s="1">
        <f t="shared" si="5"/>
        <v>174.92993420510737</v>
      </c>
      <c r="J8" s="6">
        <f t="shared" ref="J7:J40" si="6">IF(H8&gt;$I$2,$J$2*(H8-$I$2),0)</f>
        <v>17.984079904640925</v>
      </c>
      <c r="K8" s="1">
        <f t="shared" si="2"/>
        <v>23.980000000000004</v>
      </c>
      <c r="M8" s="1">
        <f t="shared" si="3"/>
        <v>1.583338309609376</v>
      </c>
      <c r="N8" s="1">
        <f t="shared" si="4"/>
        <v>2.8759836744900888</v>
      </c>
      <c r="S8" s="10"/>
    </row>
    <row r="9" spans="1:19" s="1" customFormat="1">
      <c r="A9" s="3">
        <v>25965</v>
      </c>
      <c r="B9" s="3">
        <v>133.80000000000001</v>
      </c>
      <c r="C9" s="5">
        <v>2.9031958480589539</v>
      </c>
      <c r="D9" s="3"/>
      <c r="E9" s="3">
        <v>247300</v>
      </c>
      <c r="F9" s="3">
        <f t="shared" si="0"/>
        <v>247.3</v>
      </c>
      <c r="G9" s="10">
        <v>33.561000000000007</v>
      </c>
      <c r="H9" s="1">
        <f t="shared" si="1"/>
        <v>388.66893420510735</v>
      </c>
      <c r="I9" s="1">
        <f t="shared" si="5"/>
        <v>174.92993420510737</v>
      </c>
      <c r="J9" s="6">
        <f>IF(H9&gt;$I$2,$J$2*(H9-$I$2),0)</f>
        <v>39.538153206521784</v>
      </c>
      <c r="K9" s="1">
        <f t="shared" si="2"/>
        <v>33.561000000000007</v>
      </c>
      <c r="M9" s="1">
        <f t="shared" si="3"/>
        <v>1342.1201006563897</v>
      </c>
      <c r="N9" s="1">
        <f t="shared" si="4"/>
        <v>147.05694503460322</v>
      </c>
      <c r="S9" s="10"/>
    </row>
    <row r="10" spans="1:19" s="1" customFormat="1">
      <c r="A10" s="3">
        <v>25993</v>
      </c>
      <c r="B10" s="3">
        <v>305.7</v>
      </c>
      <c r="C10" s="5">
        <v>92.966326172565914</v>
      </c>
      <c r="D10" s="3"/>
      <c r="E10" s="3">
        <v>301300</v>
      </c>
      <c r="F10" s="3">
        <f t="shared" si="0"/>
        <v>301.3</v>
      </c>
      <c r="G10" s="10">
        <v>61.27000000000001</v>
      </c>
      <c r="H10" s="1">
        <f t="shared" si="1"/>
        <v>414.9599342051074</v>
      </c>
      <c r="I10" s="1">
        <f t="shared" si="5"/>
        <v>174.92993420510737</v>
      </c>
      <c r="J10" s="6">
        <f t="shared" si="6"/>
        <v>44.401550087543342</v>
      </c>
      <c r="K10" s="1">
        <f t="shared" si="2"/>
        <v>61.27000000000001</v>
      </c>
      <c r="M10" s="1">
        <f t="shared" si="3"/>
        <v>2358.5374761883804</v>
      </c>
      <c r="N10" s="1">
        <f t="shared" si="4"/>
        <v>6074.086579527685</v>
      </c>
      <c r="S10" s="10"/>
    </row>
    <row r="11" spans="1:19" s="1" customFormat="1">
      <c r="A11" s="3">
        <v>26024</v>
      </c>
      <c r="B11" s="3">
        <v>124.1</v>
      </c>
      <c r="C11" s="5">
        <v>36.009722032817763</v>
      </c>
      <c r="D11" s="3"/>
      <c r="E11" s="3">
        <v>62400</v>
      </c>
      <c r="F11" s="3">
        <f t="shared" si="0"/>
        <v>62.4</v>
      </c>
      <c r="G11" s="10">
        <v>90.970000000000013</v>
      </c>
      <c r="H11" s="1">
        <f t="shared" si="1"/>
        <v>146.35993420510738</v>
      </c>
      <c r="I11" s="1">
        <f t="shared" si="5"/>
        <v>146.35993420510738</v>
      </c>
      <c r="J11" s="6">
        <f t="shared" si="6"/>
        <v>0</v>
      </c>
      <c r="K11" s="1">
        <f t="shared" si="2"/>
        <v>90.970000000000013</v>
      </c>
      <c r="M11" s="1">
        <f t="shared" si="3"/>
        <v>1296.7000808808011</v>
      </c>
      <c r="N11" s="1">
        <f t="shared" si="4"/>
        <v>440.15294732774078</v>
      </c>
      <c r="S11" s="10"/>
    </row>
    <row r="12" spans="1:19" s="1" customFormat="1">
      <c r="A12" s="3" t="s">
        <v>2</v>
      </c>
      <c r="B12" s="3">
        <v>42.4</v>
      </c>
      <c r="C12" s="5">
        <v>11.80011263269453</v>
      </c>
      <c r="D12" s="3"/>
      <c r="E12" s="3">
        <v>34400</v>
      </c>
      <c r="F12" s="3">
        <f t="shared" si="0"/>
        <v>34.4</v>
      </c>
      <c r="G12" s="10">
        <v>132</v>
      </c>
      <c r="H12" s="1">
        <f t="shared" si="1"/>
        <v>48.759934205107385</v>
      </c>
      <c r="I12" s="1">
        <f t="shared" si="5"/>
        <v>48.759934205107385</v>
      </c>
      <c r="J12" s="6">
        <f t="shared" si="6"/>
        <v>0</v>
      </c>
      <c r="K12" s="1">
        <f t="shared" si="2"/>
        <v>132</v>
      </c>
      <c r="M12" s="1">
        <f t="shared" si="3"/>
        <v>139.24265814427704</v>
      </c>
      <c r="N12" s="1">
        <f t="shared" si="4"/>
        <v>10.431524159734348</v>
      </c>
      <c r="S12" s="10"/>
    </row>
    <row r="13" spans="1:19" s="6" customFormat="1">
      <c r="A13" s="5">
        <v>26085</v>
      </c>
      <c r="B13" s="5">
        <v>18.100000000000001</v>
      </c>
      <c r="C13" s="5">
        <v>2.3743599163978155</v>
      </c>
      <c r="D13" s="5"/>
      <c r="E13" s="5">
        <v>22900</v>
      </c>
      <c r="F13" s="5">
        <f t="shared" si="0"/>
        <v>22.9</v>
      </c>
      <c r="G13" s="6">
        <v>165.99</v>
      </c>
      <c r="H13" s="6">
        <f t="shared" si="1"/>
        <v>-94.330065794892619</v>
      </c>
      <c r="I13" s="6">
        <f t="shared" si="5"/>
        <v>0</v>
      </c>
      <c r="J13" s="6">
        <f t="shared" si="6"/>
        <v>0</v>
      </c>
      <c r="K13" s="6">
        <f t="shared" si="2"/>
        <v>71.65993420510739</v>
      </c>
      <c r="M13" s="6">
        <f t="shared" si="3"/>
        <v>5.6375850125966416</v>
      </c>
      <c r="N13" s="1">
        <f t="shared" si="4"/>
        <v>160.16268588052304</v>
      </c>
      <c r="P13" s="6">
        <f>F13+I12</f>
        <v>71.65993420510739</v>
      </c>
    </row>
    <row r="14" spans="1:19" s="1" customFormat="1">
      <c r="A14" s="3">
        <v>26115</v>
      </c>
      <c r="B14" s="3">
        <v>10.6</v>
      </c>
      <c r="C14" s="5">
        <v>3.061333690806129</v>
      </c>
      <c r="D14" s="3"/>
      <c r="E14" s="3">
        <v>49100</v>
      </c>
      <c r="F14" s="3">
        <f t="shared" si="0"/>
        <v>49.1</v>
      </c>
      <c r="G14" s="10">
        <v>187.00000000000003</v>
      </c>
      <c r="H14" s="1">
        <f t="shared" si="1"/>
        <v>-137.90000000000003</v>
      </c>
      <c r="I14" s="1">
        <f t="shared" si="5"/>
        <v>0</v>
      </c>
      <c r="J14" s="6">
        <f t="shared" si="6"/>
        <v>0</v>
      </c>
      <c r="K14" s="1">
        <f t="shared" si="2"/>
        <v>49.1</v>
      </c>
      <c r="M14" s="1">
        <f t="shared" si="3"/>
        <v>9.3717639664646768</v>
      </c>
      <c r="N14" s="1">
        <f t="shared" si="4"/>
        <v>143.24657105501902</v>
      </c>
      <c r="S14" s="10"/>
    </row>
    <row r="15" spans="1:19" s="1" customFormat="1">
      <c r="A15" s="3">
        <v>26146</v>
      </c>
      <c r="B15" s="3">
        <v>6.9</v>
      </c>
      <c r="C15" s="5">
        <v>5.4319757337217647</v>
      </c>
      <c r="D15" s="3"/>
      <c r="E15" s="3">
        <v>10500</v>
      </c>
      <c r="F15" s="3">
        <f t="shared" si="0"/>
        <v>10.5</v>
      </c>
      <c r="G15" s="10">
        <v>166.54000000000002</v>
      </c>
      <c r="H15" s="1">
        <f t="shared" si="1"/>
        <v>-156.04000000000002</v>
      </c>
      <c r="I15" s="1">
        <f t="shared" si="5"/>
        <v>0</v>
      </c>
      <c r="J15" s="6">
        <f t="shared" si="6"/>
        <v>0</v>
      </c>
      <c r="K15" s="1">
        <f t="shared" si="2"/>
        <v>10.5</v>
      </c>
      <c r="M15" s="1">
        <f t="shared" si="3"/>
        <v>29.506360371742105</v>
      </c>
      <c r="N15" s="1">
        <f t="shared" si="4"/>
        <v>92.120143450897089</v>
      </c>
      <c r="S15" s="10"/>
    </row>
    <row r="16" spans="1:19" s="1" customFormat="1">
      <c r="A16" s="3">
        <v>26177</v>
      </c>
      <c r="B16" s="3">
        <v>12.6</v>
      </c>
      <c r="C16" s="5">
        <v>2.7009443416687642</v>
      </c>
      <c r="D16" s="3"/>
      <c r="E16" s="3">
        <v>76000</v>
      </c>
      <c r="F16" s="3">
        <f t="shared" si="0"/>
        <v>76</v>
      </c>
      <c r="G16" s="10">
        <v>113.19000000000001</v>
      </c>
      <c r="H16" s="1">
        <f t="shared" si="1"/>
        <v>-37.190000000000012</v>
      </c>
      <c r="I16" s="1">
        <f t="shared" si="5"/>
        <v>0</v>
      </c>
      <c r="J16" s="6">
        <f t="shared" si="6"/>
        <v>0</v>
      </c>
      <c r="K16" s="1">
        <f t="shared" si="2"/>
        <v>76</v>
      </c>
      <c r="M16" s="1">
        <f t="shared" si="3"/>
        <v>7.2951003367925136</v>
      </c>
      <c r="N16" s="1">
        <f t="shared" si="4"/>
        <v>152.00313892832983</v>
      </c>
      <c r="S16" s="10"/>
    </row>
    <row r="17" spans="1:19" s="1" customFormat="1">
      <c r="A17" s="3">
        <v>26207</v>
      </c>
      <c r="B17" s="3">
        <v>11.7</v>
      </c>
      <c r="C17" s="5">
        <v>0.67927940867086667</v>
      </c>
      <c r="D17" s="3"/>
      <c r="E17" s="3">
        <v>62800</v>
      </c>
      <c r="F17" s="3">
        <f t="shared" si="0"/>
        <v>62.8</v>
      </c>
      <c r="G17" s="10">
        <v>58.960000000000008</v>
      </c>
      <c r="H17" s="1">
        <f t="shared" si="1"/>
        <v>3.8399999999999892</v>
      </c>
      <c r="I17" s="1">
        <f t="shared" si="5"/>
        <v>3.8399999999999892</v>
      </c>
      <c r="J17" s="6">
        <f t="shared" si="6"/>
        <v>0</v>
      </c>
      <c r="K17" s="1">
        <f t="shared" si="2"/>
        <v>58.960000000000008</v>
      </c>
      <c r="M17" s="1">
        <f t="shared" si="3"/>
        <v>0.46142051504424231</v>
      </c>
      <c r="N17" s="1">
        <f t="shared" si="4"/>
        <v>205.94030123344197</v>
      </c>
      <c r="S17" s="10"/>
    </row>
    <row r="18" spans="1:19" s="1" customFormat="1">
      <c r="A18" s="3">
        <v>26238</v>
      </c>
      <c r="B18" s="3">
        <v>67.599999999999994</v>
      </c>
      <c r="C18" s="5">
        <v>16.353933749683147</v>
      </c>
      <c r="D18" s="3"/>
      <c r="E18" s="3">
        <v>245800</v>
      </c>
      <c r="F18" s="3">
        <f t="shared" si="0"/>
        <v>245.8</v>
      </c>
      <c r="G18" s="10">
        <v>30.910000000000004</v>
      </c>
      <c r="H18" s="1">
        <f t="shared" si="1"/>
        <v>218.73</v>
      </c>
      <c r="I18" s="1">
        <f t="shared" si="5"/>
        <v>174.92993420510737</v>
      </c>
      <c r="J18" s="6">
        <f t="shared" si="6"/>
        <v>8.1022822781719697</v>
      </c>
      <c r="K18" s="1">
        <f t="shared" si="2"/>
        <v>30.910000000000004</v>
      </c>
      <c r="M18" s="1">
        <f t="shared" si="3"/>
        <v>68.089752007292574</v>
      </c>
      <c r="N18" s="1">
        <f t="shared" si="4"/>
        <v>1.7530663042652517</v>
      </c>
    </row>
    <row r="19" spans="1:19" s="1" customFormat="1">
      <c r="A19" s="3">
        <v>26268</v>
      </c>
      <c r="B19" s="3">
        <v>135.80000000000001</v>
      </c>
      <c r="C19" s="5">
        <v>19.423072678341356</v>
      </c>
      <c r="D19" s="3"/>
      <c r="E19" s="3">
        <v>139700</v>
      </c>
      <c r="F19" s="3">
        <f t="shared" si="0"/>
        <v>139.69999999999999</v>
      </c>
      <c r="G19" s="10">
        <v>19.690000000000001</v>
      </c>
      <c r="H19" s="1">
        <f t="shared" si="1"/>
        <v>294.93993420510736</v>
      </c>
      <c r="I19" s="1">
        <f t="shared" si="5"/>
        <v>174.92993420510737</v>
      </c>
      <c r="J19" s="6">
        <f t="shared" si="6"/>
        <v>22.199850127092759</v>
      </c>
      <c r="K19" s="1">
        <f t="shared" si="2"/>
        <v>19.690000000000001</v>
      </c>
      <c r="M19" s="1">
        <f t="shared" si="3"/>
        <v>7.7104929998943517</v>
      </c>
      <c r="N19" s="1">
        <f t="shared" si="4"/>
        <v>19.299969280641573</v>
      </c>
    </row>
    <row r="20" spans="1:19" s="1" customFormat="1">
      <c r="A20" s="3">
        <v>26299</v>
      </c>
      <c r="B20" s="3">
        <v>84</v>
      </c>
      <c r="C20" s="5">
        <v>27.539951380715266</v>
      </c>
      <c r="D20" s="3"/>
      <c r="E20" s="3">
        <v>128500</v>
      </c>
      <c r="F20" s="3">
        <f t="shared" si="0"/>
        <v>128.5</v>
      </c>
      <c r="G20" s="10">
        <v>23.980000000000004</v>
      </c>
      <c r="H20" s="1">
        <f t="shared" si="1"/>
        <v>279.44993420510735</v>
      </c>
      <c r="I20" s="1">
        <f t="shared" si="5"/>
        <v>174.92993420510737</v>
      </c>
      <c r="J20" s="6">
        <f t="shared" si="6"/>
        <v>19.334458255843138</v>
      </c>
      <c r="K20" s="1">
        <f t="shared" si="2"/>
        <v>23.980000000000004</v>
      </c>
      <c r="M20" s="1">
        <f t="shared" si="3"/>
        <v>67.330117422323752</v>
      </c>
      <c r="N20" s="1">
        <f t="shared" si="4"/>
        <v>156.50139437264792</v>
      </c>
    </row>
    <row r="21" spans="1:19" s="1" customFormat="1">
      <c r="A21" s="3">
        <v>26330</v>
      </c>
      <c r="B21" s="3">
        <v>146.4</v>
      </c>
      <c r="C21" s="5">
        <v>14.602969250325112</v>
      </c>
      <c r="D21" s="3"/>
      <c r="E21" s="3">
        <v>208200</v>
      </c>
      <c r="F21" s="3">
        <f t="shared" si="0"/>
        <v>208.2</v>
      </c>
      <c r="G21" s="10">
        <v>33.561000000000007</v>
      </c>
      <c r="H21" s="1">
        <f t="shared" si="1"/>
        <v>349.56893420510733</v>
      </c>
      <c r="I21" s="1">
        <f t="shared" si="5"/>
        <v>174.92993420510737</v>
      </c>
      <c r="J21" s="6">
        <f t="shared" si="6"/>
        <v>32.305304777479805</v>
      </c>
      <c r="K21" s="1">
        <f t="shared" si="2"/>
        <v>33.561000000000007</v>
      </c>
      <c r="M21" s="1">
        <f t="shared" si="3"/>
        <v>313.3726831159633</v>
      </c>
      <c r="N21" s="1">
        <f t="shared" si="4"/>
        <v>0.18226956386381035</v>
      </c>
    </row>
    <row r="22" spans="1:19" s="1" customFormat="1">
      <c r="A22" s="3">
        <v>26359</v>
      </c>
      <c r="B22" s="3">
        <v>135.5</v>
      </c>
      <c r="C22" s="5">
        <v>23.985740045963894</v>
      </c>
      <c r="D22" s="3"/>
      <c r="E22" s="3">
        <v>93300</v>
      </c>
      <c r="F22" s="3">
        <f t="shared" si="0"/>
        <v>93.3</v>
      </c>
      <c r="G22" s="10">
        <v>61.27000000000001</v>
      </c>
      <c r="H22" s="1">
        <f t="shared" si="1"/>
        <v>206.95993420510737</v>
      </c>
      <c r="I22" s="1">
        <f t="shared" si="5"/>
        <v>174.92993420510737</v>
      </c>
      <c r="J22" s="6">
        <f t="shared" si="6"/>
        <v>5.9250162450694202</v>
      </c>
      <c r="K22" s="1">
        <f t="shared" si="2"/>
        <v>61.27000000000001</v>
      </c>
      <c r="M22" s="1">
        <f t="shared" si="3"/>
        <v>326.18974421219605</v>
      </c>
      <c r="N22" s="1">
        <f t="shared" si="4"/>
        <v>80.207077246284143</v>
      </c>
    </row>
    <row r="23" spans="1:19" s="1" customFormat="1">
      <c r="A23" s="3">
        <v>26390</v>
      </c>
      <c r="B23" s="3">
        <v>90.8</v>
      </c>
      <c r="C23" s="5">
        <v>17.411435247473737</v>
      </c>
      <c r="D23" s="3"/>
      <c r="E23" s="3">
        <v>131900</v>
      </c>
      <c r="F23" s="3">
        <f t="shared" si="0"/>
        <v>131.9</v>
      </c>
      <c r="G23" s="10">
        <v>90.970000000000013</v>
      </c>
      <c r="H23" s="1">
        <f t="shared" si="1"/>
        <v>215.85993420510738</v>
      </c>
      <c r="I23" s="1">
        <f t="shared" si="5"/>
        <v>174.92993420510737</v>
      </c>
      <c r="J23" s="6">
        <f t="shared" si="6"/>
        <v>7.5713679335214303</v>
      </c>
      <c r="K23" s="1">
        <f t="shared" si="2"/>
        <v>90.970000000000013</v>
      </c>
      <c r="M23" s="1">
        <f t="shared" si="3"/>
        <v>96.826924743112571</v>
      </c>
      <c r="N23" s="1">
        <f t="shared" si="4"/>
        <v>5.6717118148799601</v>
      </c>
    </row>
    <row r="24" spans="1:19" s="1" customFormat="1">
      <c r="A24" s="3" t="s">
        <v>3</v>
      </c>
      <c r="B24" s="3">
        <v>60.7</v>
      </c>
      <c r="C24" s="5">
        <v>3.2044600848196065</v>
      </c>
      <c r="D24" s="3"/>
      <c r="E24" s="3">
        <v>73600</v>
      </c>
      <c r="F24" s="3">
        <f t="shared" si="0"/>
        <v>73.599999999999994</v>
      </c>
      <c r="G24" s="10">
        <v>132</v>
      </c>
      <c r="H24" s="1">
        <f t="shared" si="1"/>
        <v>116.52993420510737</v>
      </c>
      <c r="I24" s="1">
        <f t="shared" si="5"/>
        <v>116.52993420510737</v>
      </c>
      <c r="J24" s="6">
        <f t="shared" si="6"/>
        <v>0</v>
      </c>
      <c r="K24" s="1">
        <f t="shared" si="2"/>
        <v>132</v>
      </c>
      <c r="M24" s="1">
        <f t="shared" si="3"/>
        <v>10.26856443520208</v>
      </c>
      <c r="N24" s="1">
        <f t="shared" si="4"/>
        <v>139.84102084595057</v>
      </c>
    </row>
    <row r="25" spans="1:19" s="1" customFormat="1">
      <c r="A25" s="3">
        <v>26451</v>
      </c>
      <c r="B25" s="3">
        <v>17.8</v>
      </c>
      <c r="C25" s="5">
        <v>3.8905215276565475</v>
      </c>
      <c r="D25" s="3"/>
      <c r="E25" s="3">
        <v>17700</v>
      </c>
      <c r="F25" s="3">
        <f t="shared" si="0"/>
        <v>17.7</v>
      </c>
      <c r="G25" s="10">
        <v>165.99</v>
      </c>
      <c r="H25" s="1">
        <f t="shared" si="1"/>
        <v>-31.760065794892654</v>
      </c>
      <c r="I25" s="1">
        <f t="shared" si="5"/>
        <v>0</v>
      </c>
      <c r="J25" s="6">
        <f t="shared" si="6"/>
        <v>0</v>
      </c>
      <c r="K25" s="1">
        <f t="shared" si="2"/>
        <v>134.22993420510736</v>
      </c>
      <c r="M25" s="1">
        <f t="shared" si="3"/>
        <v>15.136157757159037</v>
      </c>
      <c r="N25" s="1">
        <f t="shared" si="4"/>
        <v>124.08574489246108</v>
      </c>
    </row>
    <row r="26" spans="1:19" s="1" customFormat="1">
      <c r="A26" s="3">
        <v>26481</v>
      </c>
      <c r="B26" s="3">
        <v>14.9</v>
      </c>
      <c r="C26" s="5">
        <v>4.5785618722045189</v>
      </c>
      <c r="D26" s="3"/>
      <c r="E26" s="3">
        <v>79600</v>
      </c>
      <c r="F26" s="3">
        <f t="shared" si="0"/>
        <v>79.599999999999994</v>
      </c>
      <c r="G26" s="10">
        <v>187.00000000000003</v>
      </c>
      <c r="H26" s="1">
        <f t="shared" si="1"/>
        <v>-107.40000000000003</v>
      </c>
      <c r="I26" s="1">
        <f t="shared" si="5"/>
        <v>0</v>
      </c>
      <c r="J26" s="6">
        <f t="shared" si="6"/>
        <v>0</v>
      </c>
      <c r="K26" s="1">
        <f t="shared" si="2"/>
        <v>79.599999999999994</v>
      </c>
      <c r="M26" s="1">
        <f t="shared" si="3"/>
        <v>20.96322881760495</v>
      </c>
      <c r="N26" s="1">
        <f t="shared" si="4"/>
        <v>109.23046128920323</v>
      </c>
    </row>
    <row r="27" spans="1:19" s="1" customFormat="1">
      <c r="A27" s="3">
        <v>26512</v>
      </c>
      <c r="B27" s="3">
        <v>11.8</v>
      </c>
      <c r="C27" s="5">
        <v>0.16747894616579273</v>
      </c>
      <c r="D27" s="3"/>
      <c r="E27" s="3">
        <v>44900</v>
      </c>
      <c r="F27" s="3">
        <f t="shared" si="0"/>
        <v>44.9</v>
      </c>
      <c r="G27" s="10">
        <v>166.54000000000002</v>
      </c>
      <c r="H27" s="1">
        <f t="shared" si="1"/>
        <v>-121.64000000000001</v>
      </c>
      <c r="I27" s="1">
        <f t="shared" si="5"/>
        <v>0</v>
      </c>
      <c r="J27" s="6">
        <f t="shared" si="6"/>
        <v>0</v>
      </c>
      <c r="K27" s="1">
        <f t="shared" si="2"/>
        <v>44.9</v>
      </c>
      <c r="M27" s="1">
        <f t="shared" si="3"/>
        <v>2.8049197408804499E-2</v>
      </c>
      <c r="N27" s="1">
        <f t="shared" si="4"/>
        <v>220.89154909759574</v>
      </c>
    </row>
    <row r="28" spans="1:19" s="1" customFormat="1">
      <c r="A28" s="3">
        <v>26543</v>
      </c>
      <c r="B28" s="3">
        <v>9.1999999999999993</v>
      </c>
      <c r="C28" s="5">
        <v>2.8691482507157784</v>
      </c>
      <c r="D28" s="3"/>
      <c r="E28" s="3">
        <v>31900</v>
      </c>
      <c r="F28" s="3">
        <f t="shared" si="0"/>
        <v>31.9</v>
      </c>
      <c r="G28" s="10">
        <v>113.19000000000001</v>
      </c>
      <c r="H28" s="1">
        <f t="shared" si="1"/>
        <v>-81.29000000000002</v>
      </c>
      <c r="I28" s="1">
        <f t="shared" si="5"/>
        <v>0</v>
      </c>
      <c r="J28" s="6">
        <f t="shared" si="6"/>
        <v>0</v>
      </c>
      <c r="K28" s="1">
        <f t="shared" si="2"/>
        <v>31.9</v>
      </c>
      <c r="M28" s="1">
        <f t="shared" si="3"/>
        <v>8.2320116845854105</v>
      </c>
      <c r="N28" s="1">
        <f t="shared" si="4"/>
        <v>147.88387452960129</v>
      </c>
    </row>
    <row r="29" spans="1:19" s="1" customFormat="1">
      <c r="A29" s="3">
        <v>26573</v>
      </c>
      <c r="B29" s="3">
        <v>61.3</v>
      </c>
      <c r="C29" s="5">
        <v>6.5446686424585963</v>
      </c>
      <c r="D29" s="3"/>
      <c r="E29" s="3">
        <v>358300</v>
      </c>
      <c r="F29" s="3">
        <f t="shared" si="0"/>
        <v>358.3</v>
      </c>
      <c r="G29" s="10">
        <v>58.960000000000008</v>
      </c>
      <c r="H29" s="1">
        <f t="shared" si="1"/>
        <v>299.34000000000003</v>
      </c>
      <c r="I29" s="1">
        <f t="shared" si="5"/>
        <v>174.92993420510737</v>
      </c>
      <c r="J29" s="6">
        <f t="shared" si="6"/>
        <v>23.013788975488431</v>
      </c>
      <c r="K29" s="1">
        <f t="shared" si="2"/>
        <v>58.960000000000008</v>
      </c>
      <c r="M29" s="1">
        <f t="shared" si="3"/>
        <v>271.23192454381672</v>
      </c>
      <c r="N29" s="1">
        <f t="shared" si="4"/>
        <v>71.999145205575019</v>
      </c>
    </row>
    <row r="30" spans="1:19" s="1" customFormat="1">
      <c r="A30" s="3">
        <v>26604</v>
      </c>
      <c r="B30" s="3">
        <v>50.4</v>
      </c>
      <c r="C30" s="5">
        <v>8.9003489854906199</v>
      </c>
      <c r="D30" s="3"/>
      <c r="E30" s="3">
        <v>69600</v>
      </c>
      <c r="F30" s="3">
        <f t="shared" si="0"/>
        <v>69.599999999999994</v>
      </c>
      <c r="G30" s="10">
        <v>30.910000000000004</v>
      </c>
      <c r="H30" s="1">
        <f t="shared" si="1"/>
        <v>213.61993420510737</v>
      </c>
      <c r="I30" s="1">
        <f t="shared" si="5"/>
        <v>174.92993420510737</v>
      </c>
      <c r="J30" s="6">
        <f t="shared" si="6"/>
        <v>7.1570052613717099</v>
      </c>
      <c r="K30" s="1">
        <f t="shared" si="2"/>
        <v>30.910000000000004</v>
      </c>
      <c r="M30" s="1">
        <f t="shared" si="3"/>
        <v>3.0392473404247902</v>
      </c>
      <c r="N30" s="1">
        <f t="shared" si="4"/>
        <v>37.57139131572621</v>
      </c>
    </row>
    <row r="31" spans="1:19" s="1" customFormat="1">
      <c r="A31" s="3">
        <v>26634</v>
      </c>
      <c r="B31" s="3">
        <v>27.5</v>
      </c>
      <c r="C31" s="5">
        <v>2.5724286265562868</v>
      </c>
      <c r="D31" s="3"/>
      <c r="E31" s="3">
        <v>34200</v>
      </c>
      <c r="F31" s="3">
        <f t="shared" si="0"/>
        <v>34.200000000000003</v>
      </c>
      <c r="G31" s="10">
        <v>19.690000000000001</v>
      </c>
      <c r="H31" s="1">
        <f t="shared" si="1"/>
        <v>189.43993420510736</v>
      </c>
      <c r="I31" s="1">
        <f t="shared" si="5"/>
        <v>174.92993420510737</v>
      </c>
      <c r="J31" s="6">
        <f t="shared" si="6"/>
        <v>2.6841082021841158</v>
      </c>
      <c r="K31" s="1">
        <f t="shared" si="2"/>
        <v>19.690000000000001</v>
      </c>
      <c r="M31" s="1">
        <f t="shared" si="3"/>
        <v>1.2472327612411986E-2</v>
      </c>
      <c r="N31" s="1">
        <f t="shared" si="4"/>
        <v>155.18858423274747</v>
      </c>
    </row>
    <row r="32" spans="1:19" s="1" customFormat="1">
      <c r="A32" s="3">
        <v>26665</v>
      </c>
      <c r="B32" s="3">
        <v>88</v>
      </c>
      <c r="C32" s="5">
        <v>24.898970784650686</v>
      </c>
      <c r="D32" s="3"/>
      <c r="E32" s="3">
        <v>121300</v>
      </c>
      <c r="F32" s="3">
        <f t="shared" si="0"/>
        <v>121.3</v>
      </c>
      <c r="G32" s="10">
        <v>23.980000000000004</v>
      </c>
      <c r="H32" s="1">
        <f t="shared" si="1"/>
        <v>272.24993420510737</v>
      </c>
      <c r="I32" s="1">
        <f t="shared" si="5"/>
        <v>174.92993420510737</v>
      </c>
      <c r="J32" s="6">
        <f t="shared" si="6"/>
        <v>18.002578238219044</v>
      </c>
      <c r="K32" s="1">
        <f t="shared" si="2"/>
        <v>23.980000000000004</v>
      </c>
      <c r="M32" s="1">
        <f t="shared" si="3"/>
        <v>47.560230154477907</v>
      </c>
      <c r="N32" s="1">
        <f t="shared" si="4"/>
        <v>97.398565114026539</v>
      </c>
    </row>
    <row r="33" spans="1:14" s="1" customFormat="1">
      <c r="A33" s="3">
        <v>26696</v>
      </c>
      <c r="B33" s="3">
        <v>221.5</v>
      </c>
      <c r="C33" s="5">
        <v>6.0346027651244673E-2</v>
      </c>
      <c r="D33" s="3"/>
      <c r="E33" s="3">
        <v>255400</v>
      </c>
      <c r="F33" s="3">
        <f t="shared" si="0"/>
        <v>255.4</v>
      </c>
      <c r="G33" s="10">
        <v>33.561000000000007</v>
      </c>
      <c r="H33" s="1">
        <f t="shared" si="1"/>
        <v>396.76893420510737</v>
      </c>
      <c r="I33" s="1">
        <f t="shared" si="5"/>
        <v>174.92993420510737</v>
      </c>
      <c r="J33" s="6">
        <f t="shared" si="6"/>
        <v>41.036518226348896</v>
      </c>
      <c r="K33" s="1">
        <f t="shared" si="2"/>
        <v>33.561000000000007</v>
      </c>
      <c r="M33" s="1">
        <f t="shared" si="3"/>
        <v>1679.0466880573226</v>
      </c>
      <c r="N33" s="1">
        <f t="shared" si="4"/>
        <v>224.08753557163294</v>
      </c>
    </row>
    <row r="34" spans="1:14" s="1" customFormat="1">
      <c r="A34" s="3">
        <v>26724</v>
      </c>
      <c r="B34" s="3">
        <v>191.1</v>
      </c>
      <c r="C34" s="5">
        <v>65.002700477432015</v>
      </c>
      <c r="D34" s="3"/>
      <c r="E34" s="3">
        <v>174000</v>
      </c>
      <c r="F34" s="3">
        <f t="shared" si="0"/>
        <v>174</v>
      </c>
      <c r="G34" s="10">
        <v>61.27000000000001</v>
      </c>
      <c r="H34" s="1">
        <f t="shared" si="1"/>
        <v>287.65993420510733</v>
      </c>
      <c r="I34" s="1">
        <f t="shared" si="5"/>
        <v>174.92993420510737</v>
      </c>
      <c r="J34" s="6">
        <f t="shared" si="6"/>
        <v>20.853171442606168</v>
      </c>
      <c r="K34" s="1">
        <f t="shared" si="2"/>
        <v>61.27000000000001</v>
      </c>
      <c r="M34" s="1">
        <f t="shared" si="3"/>
        <v>1949.1809139969305</v>
      </c>
      <c r="N34" s="1">
        <f t="shared" si="4"/>
        <v>2497.2808228077297</v>
      </c>
    </row>
    <row r="35" spans="1:14" s="1" customFormat="1">
      <c r="A35" s="3">
        <v>26755</v>
      </c>
      <c r="B35" s="3">
        <v>129.5</v>
      </c>
      <c r="C35" s="5">
        <v>47.739202951636223</v>
      </c>
      <c r="D35" s="3"/>
      <c r="E35" s="3">
        <v>94900</v>
      </c>
      <c r="F35" s="3">
        <f t="shared" si="0"/>
        <v>94.9</v>
      </c>
      <c r="G35" s="10">
        <v>90.970000000000013</v>
      </c>
      <c r="H35" s="1">
        <f t="shared" si="1"/>
        <v>178.85993420510738</v>
      </c>
      <c r="I35" s="1">
        <f t="shared" si="5"/>
        <v>174.92993420510737</v>
      </c>
      <c r="J35" s="6">
        <f t="shared" si="6"/>
        <v>0.72698450961982086</v>
      </c>
      <c r="K35" s="1">
        <f t="shared" si="2"/>
        <v>90.970000000000013</v>
      </c>
      <c r="M35" s="1">
        <f t="shared" si="3"/>
        <v>2210.1486828398674</v>
      </c>
      <c r="N35" s="1">
        <f t="shared" si="4"/>
        <v>1069.8985226548557</v>
      </c>
    </row>
    <row r="36" spans="1:14" s="1" customFormat="1">
      <c r="A36" s="3" t="s">
        <v>4</v>
      </c>
      <c r="B36" s="3">
        <v>63.3</v>
      </c>
      <c r="C36" s="5">
        <v>13.74724209185786</v>
      </c>
      <c r="D36" s="3"/>
      <c r="E36" s="3">
        <v>31900</v>
      </c>
      <c r="F36" s="3">
        <f t="shared" si="0"/>
        <v>31.9</v>
      </c>
      <c r="G36" s="10">
        <v>132</v>
      </c>
      <c r="H36" s="1">
        <f t="shared" si="1"/>
        <v>74.829934205107378</v>
      </c>
      <c r="I36" s="1">
        <f t="shared" si="5"/>
        <v>74.829934205107378</v>
      </c>
      <c r="J36" s="6">
        <f t="shared" si="6"/>
        <v>0</v>
      </c>
      <c r="K36" s="1">
        <f t="shared" si="2"/>
        <v>132</v>
      </c>
      <c r="M36" s="1">
        <f t="shared" si="3"/>
        <v>188.98666513214846</v>
      </c>
      <c r="N36" s="1">
        <f t="shared" si="4"/>
        <v>1.645210404540842</v>
      </c>
    </row>
    <row r="37" spans="1:14" s="1" customFormat="1">
      <c r="A37" s="3">
        <v>26816</v>
      </c>
      <c r="B37" s="3">
        <v>24.6</v>
      </c>
      <c r="C37" s="5">
        <v>2.5834037921590975</v>
      </c>
      <c r="D37" s="3"/>
      <c r="E37" s="3">
        <v>55200</v>
      </c>
      <c r="F37" s="3">
        <f t="shared" si="0"/>
        <v>55.2</v>
      </c>
      <c r="G37" s="10">
        <v>165.99</v>
      </c>
      <c r="H37" s="1">
        <f t="shared" si="1"/>
        <v>-35.960065794892614</v>
      </c>
      <c r="I37" s="1">
        <f t="shared" si="5"/>
        <v>0</v>
      </c>
      <c r="J37" s="6">
        <f t="shared" si="6"/>
        <v>0</v>
      </c>
      <c r="K37" s="1">
        <f t="shared" si="2"/>
        <v>130.02993420510739</v>
      </c>
      <c r="M37" s="1">
        <f t="shared" si="3"/>
        <v>6.6739751533420053</v>
      </c>
      <c r="N37" s="1">
        <f t="shared" si="4"/>
        <v>154.91525907211764</v>
      </c>
    </row>
    <row r="38" spans="1:14" s="1" customFormat="1">
      <c r="A38" s="3">
        <v>26846</v>
      </c>
      <c r="B38" s="3">
        <v>14.9</v>
      </c>
      <c r="C38" s="5">
        <v>0.58055336278426684</v>
      </c>
      <c r="D38" s="3"/>
      <c r="E38" s="3">
        <v>73700</v>
      </c>
      <c r="F38" s="3">
        <f t="shared" si="0"/>
        <v>73.7</v>
      </c>
      <c r="G38" s="10">
        <v>187.00000000000003</v>
      </c>
      <c r="H38" s="1">
        <f t="shared" si="1"/>
        <v>-113.30000000000003</v>
      </c>
      <c r="I38" s="1">
        <f t="shared" si="5"/>
        <v>0</v>
      </c>
      <c r="J38" s="6">
        <f t="shared" si="6"/>
        <v>0</v>
      </c>
      <c r="K38" s="1">
        <f t="shared" si="2"/>
        <v>73.7</v>
      </c>
      <c r="M38" s="1">
        <f t="shared" si="3"/>
        <v>0.33704220704012056</v>
      </c>
      <c r="N38" s="1">
        <f t="shared" si="4"/>
        <v>208.78360804993915</v>
      </c>
    </row>
    <row r="39" spans="1:14" s="1" customFormat="1">
      <c r="A39" s="3">
        <v>26877</v>
      </c>
      <c r="B39" s="3">
        <v>9.1999999999999993</v>
      </c>
      <c r="C39" s="5">
        <v>2.4288020389382865</v>
      </c>
      <c r="D39" s="3"/>
      <c r="E39" s="3">
        <v>28000</v>
      </c>
      <c r="F39" s="3">
        <f t="shared" si="0"/>
        <v>28</v>
      </c>
      <c r="G39" s="10">
        <v>166.54000000000002</v>
      </c>
      <c r="H39" s="1">
        <f t="shared" si="1"/>
        <v>-138.54000000000002</v>
      </c>
      <c r="I39" s="1">
        <f t="shared" si="5"/>
        <v>0</v>
      </c>
      <c r="J39" s="6">
        <f t="shared" si="6"/>
        <v>0</v>
      </c>
      <c r="K39" s="1">
        <f t="shared" si="2"/>
        <v>28</v>
      </c>
      <c r="M39" s="1">
        <f t="shared" si="3"/>
        <v>5.8990793443507776</v>
      </c>
      <c r="N39" s="1">
        <f t="shared" si="4"/>
        <v>158.78766093553824</v>
      </c>
    </row>
    <row r="40" spans="1:14" s="1" customFormat="1">
      <c r="A40" s="3">
        <v>26908</v>
      </c>
      <c r="B40" s="3">
        <v>10</v>
      </c>
      <c r="C40" s="5">
        <v>0.68208344032963797</v>
      </c>
      <c r="D40" s="3"/>
      <c r="E40" s="3">
        <v>39800</v>
      </c>
      <c r="F40" s="3">
        <f t="shared" si="0"/>
        <v>39.799999999999997</v>
      </c>
      <c r="G40" s="10">
        <v>113.19000000000001</v>
      </c>
      <c r="H40" s="1">
        <f t="shared" si="1"/>
        <v>-73.390000000000015</v>
      </c>
      <c r="I40" s="1">
        <f t="shared" si="5"/>
        <v>0</v>
      </c>
      <c r="J40" s="6">
        <f t="shared" si="6"/>
        <v>0</v>
      </c>
      <c r="K40" s="1">
        <f t="shared" si="2"/>
        <v>39.799999999999997</v>
      </c>
      <c r="M40" s="1">
        <f t="shared" si="3"/>
        <v>0.46523781957191479</v>
      </c>
      <c r="N40" s="1">
        <f t="shared" si="4"/>
        <v>205.85982990909127</v>
      </c>
    </row>
    <row r="41" spans="1:14" s="1" customFormat="1">
      <c r="C41" s="6">
        <f>AVERAGE(C5:C40)</f>
        <v>15.029899647303132</v>
      </c>
      <c r="D41" s="1" t="e">
        <f t="shared" ref="D41:F41" si="7">AVERAGE(D5:D40)</f>
        <v>#DIV/0!</v>
      </c>
      <c r="E41" s="1">
        <f t="shared" si="7"/>
        <v>111372.22222222222</v>
      </c>
      <c r="F41" s="1">
        <f t="shared" si="7"/>
        <v>111.37222222222223</v>
      </c>
      <c r="G41" s="1">
        <f>AVERAGE(G5:G40)</f>
        <v>90.338416666666674</v>
      </c>
      <c r="J41" s="6"/>
      <c r="M41" s="11">
        <f>SUM(M5:M40)</f>
        <v>12680.911016412134</v>
      </c>
      <c r="N41" s="1">
        <f>SUM(N5:N40)</f>
        <v>14952.439761243531</v>
      </c>
    </row>
    <row r="42" spans="1:14" s="1" customFormat="1">
      <c r="C42" s="6"/>
      <c r="J42" s="6"/>
    </row>
    <row r="43" spans="1:14" s="1" customFormat="1">
      <c r="C43" s="6"/>
      <c r="L43" s="6" t="s">
        <v>14</v>
      </c>
      <c r="M43" s="6">
        <f>1-M41/N41</f>
        <v>0.1519169300196187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χ</cp:lastModifiedBy>
  <dcterms:created xsi:type="dcterms:W3CDTF">2015-11-18T22:37:04Z</dcterms:created>
  <dcterms:modified xsi:type="dcterms:W3CDTF">2021-10-21T12:35:03Z</dcterms:modified>
</cp:coreProperties>
</file>