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Perry\Downloads\"/>
    </mc:Choice>
  </mc:AlternateContent>
  <xr:revisionPtr revIDLastSave="0" documentId="13_ncr:1_{D2F1F228-7AB8-461A-BB75-0D05B6FAB8C8}" xr6:coauthVersionLast="47" xr6:coauthVersionMax="47" xr10:uidLastSave="{00000000-0000-0000-0000-000000000000}"/>
  <bookViews>
    <workbookView xWindow="132" yWindow="0" windowWidth="17820" windowHeight="12336" xr2:uid="{00000000-000D-0000-FFFF-FFFF00000000}"/>
  </bookViews>
  <sheets>
    <sheet name="Ανάλυση Νεκρού Σημείου" sheetId="2" r:id="rId1"/>
    <sheet name="Διάγραμμα Νεκρού Σημείου" sheetId="5" r:id="rId2"/>
    <sheet name="BEP με Παλινδρόμηση" sheetId="6" r:id="rId3"/>
    <sheet name="Variables" sheetId="3" state="veryHidden" r:id="rId4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Breakeven_point">'Ανάλυση Νεκρού Σημείου'!$E$34</definedName>
    <definedName name="Company_name">'Ανάλυση Νεκρού Σημείου'!$H$1</definedName>
    <definedName name="DATA_01" hidden="1">'Ανάλυση Νεκρού Σημείου'!$B$3:$B$4</definedName>
    <definedName name="DATA_02" hidden="1">'Ανάλυση Νεκρού Σημείου'!#REF!</definedName>
    <definedName name="DATA_03" hidden="1">'Ανάλυση Νεκρού Σημείου'!#REF!</definedName>
    <definedName name="DATA_04" hidden="1">'Ανάλυση Νεκρού Σημείου'!#REF!</definedName>
    <definedName name="DATA_05" hidden="1">'Ανάλυση Νεκρού Σημείου'!#REF!</definedName>
    <definedName name="DATA_06" hidden="1">'Ανάλυση Νεκρού Σημείου'!$E$11:$E$15</definedName>
    <definedName name="DATA_07" hidden="1">'Ανάλυση Νεκρού Σημείου'!#REF!</definedName>
    <definedName name="DATA_08" hidden="1">'Ανάλυση Νεκρού Σημείου'!$H$5</definedName>
    <definedName name="Fixed_costs">'Ανάλυση Νεκρού Σημείου'!$E$23:$E$27</definedName>
    <definedName name="Gross_margin">'Ανάλυση Νεκρού Σημείου'!$E$20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profit">'Ανάλυση Νεκρού Σημείου'!$E$30</definedName>
    <definedName name="Sales_price_unit">'Ανάλυση Νεκρού Σημείου'!$E$6</definedName>
    <definedName name="Sales_volume_units">'Ανάλυση Νεκρού Σημείου'!$E$7</definedName>
    <definedName name="TemplatePrintArea">'Ανάλυση Νεκρού Σημείου'!$B$1:$G$6</definedName>
    <definedName name="Total_fixed">'Ανάλυση Νεκρού Σημείου'!$E$28</definedName>
    <definedName name="Total_Sales">'Ανάλυση Νεκρού Σημείου'!$E$8</definedName>
    <definedName name="Total_variable">'Ανάλυση Νεκρού Σημείου'!$E$17</definedName>
    <definedName name="Unit_contrib_margin">'Ανάλυση Νεκρού Σημείου'!$E$19</definedName>
    <definedName name="Variable_cost_unit">'Ανάλυση Νεκρού Σημείου'!$E$16</definedName>
    <definedName name="Variable_costs_unit">'Ανάλυση Νεκρού Σημείου'!$E$11:$E$15</definedName>
    <definedName name="Variable_Unit_Cost">'Ανάλυση Νεκρού Σημείου'!$E$16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6" l="1"/>
  <c r="G16" i="6"/>
  <c r="G22" i="6" l="1"/>
  <c r="E28" i="2"/>
  <c r="E34" i="2" s="1"/>
  <c r="L34" i="2" s="1"/>
  <c r="E16" i="2"/>
  <c r="E19" i="2" s="1"/>
  <c r="E8" i="2"/>
  <c r="M39" i="2"/>
  <c r="M42" i="2" s="1"/>
  <c r="L39" i="2"/>
  <c r="L42" i="2" s="1"/>
  <c r="K39" i="2"/>
  <c r="K42" i="2" s="1"/>
  <c r="J39" i="2"/>
  <c r="J42" i="2" s="1"/>
  <c r="I39" i="2"/>
  <c r="I42" i="2" s="1"/>
  <c r="H39" i="2"/>
  <c r="H42" i="2" s="1"/>
  <c r="G39" i="2"/>
  <c r="G44" i="2" s="1"/>
  <c r="F39" i="2"/>
  <c r="F42" i="2" s="1"/>
  <c r="E39" i="2"/>
  <c r="D39" i="2"/>
  <c r="D42" i="2" s="1"/>
  <c r="N39" i="2"/>
  <c r="N42" i="2" s="1"/>
  <c r="L41" i="2"/>
  <c r="K41" i="2"/>
  <c r="J41" i="2"/>
  <c r="I41" i="2"/>
  <c r="H41" i="2"/>
  <c r="G41" i="2"/>
  <c r="E41" i="2"/>
  <c r="N40" i="2"/>
  <c r="N44" i="2" s="1"/>
  <c r="M40" i="2"/>
  <c r="L40" i="2"/>
  <c r="L44" i="2" s="1"/>
  <c r="K40" i="2"/>
  <c r="J40" i="2"/>
  <c r="I40" i="2"/>
  <c r="H40" i="2"/>
  <c r="G40" i="2"/>
  <c r="F40" i="2"/>
  <c r="E40" i="2"/>
  <c r="D40" i="2"/>
  <c r="I43" i="2" l="1"/>
  <c r="M41" i="2"/>
  <c r="N41" i="2"/>
  <c r="F41" i="2"/>
  <c r="F43" i="2" s="1"/>
  <c r="F45" i="2" s="1"/>
  <c r="M44" i="2"/>
  <c r="L43" i="2"/>
  <c r="H43" i="2"/>
  <c r="D44" i="2"/>
  <c r="K43" i="2"/>
  <c r="F44" i="2"/>
  <c r="H44" i="2"/>
  <c r="G42" i="2"/>
  <c r="G43" i="2" s="1"/>
  <c r="G45" i="2" s="1"/>
  <c r="D41" i="2"/>
  <c r="D43" i="2" s="1"/>
  <c r="N43" i="2"/>
  <c r="N45" i="2" s="1"/>
  <c r="E17" i="2"/>
  <c r="E30" i="2" s="1"/>
  <c r="I44" i="2"/>
  <c r="I45" i="2" s="1"/>
  <c r="L45" i="2"/>
  <c r="M43" i="2"/>
  <c r="M45" i="2" s="1"/>
  <c r="E44" i="2"/>
  <c r="J43" i="2"/>
  <c r="E42" i="2"/>
  <c r="E43" i="2" s="1"/>
  <c r="J44" i="2"/>
  <c r="K44" i="2"/>
  <c r="K45" i="2" s="1"/>
  <c r="D45" i="2" l="1"/>
  <c r="E20" i="2"/>
  <c r="H45" i="2"/>
  <c r="E35" i="2"/>
  <c r="J45" i="2"/>
  <c r="E45" i="2"/>
</calcChain>
</file>

<file path=xl/sharedStrings.xml><?xml version="1.0" encoding="utf-8"?>
<sst xmlns="http://schemas.openxmlformats.org/spreadsheetml/2006/main" count="71" uniqueCount="68">
  <si>
    <t>_Example</t>
  </si>
  <si>
    <t>_Shading</t>
  </si>
  <si>
    <t>_Series</t>
  </si>
  <si>
    <t>_Look</t>
  </si>
  <si>
    <t>OfficeReady 3.0</t>
  </si>
  <si>
    <t>ΑΝΑΛΥΣΗ ΝΕΚΡΟΥ ΣΗΜΕΙΟΥ</t>
  </si>
  <si>
    <t>[ΟΝΟΜΑ ΕΠΙΧΕΙΡΗΣΗΣ]</t>
  </si>
  <si>
    <t>Πωλήσεις</t>
  </si>
  <si>
    <t>Τιμή μονάδας</t>
  </si>
  <si>
    <t>Τιμή πώλησης μονάδας</t>
  </si>
  <si>
    <t>Αριθμός πωληθέντων μονάδων</t>
  </si>
  <si>
    <t>Σύνολο Πωλήσεων</t>
  </si>
  <si>
    <t>Μεταβλητά Κόστη</t>
  </si>
  <si>
    <t>Προμήθεια ανά μονάδα</t>
  </si>
  <si>
    <t>Μεταφορικά ανά μονάδα</t>
  </si>
  <si>
    <t>Μεταβλητό Κόστος Ανά Μονάδα</t>
  </si>
  <si>
    <t>Σύνολο Μεταβλητού Κόστους</t>
  </si>
  <si>
    <t>Μεικτό Κέρδος</t>
  </si>
  <si>
    <t>Σταθερά Κόστη ανά περίοδο</t>
  </si>
  <si>
    <t>Διοικητικά έξοδα</t>
  </si>
  <si>
    <t>Ασφάλιστρα</t>
  </si>
  <si>
    <t>Φόροι</t>
  </si>
  <si>
    <t>Ενοίκια</t>
  </si>
  <si>
    <t>Άλλα Σταθερά Κόστη</t>
  </si>
  <si>
    <t>Καθαρό Κέρδος (Ζημία)</t>
  </si>
  <si>
    <t>Αποτελέσματα:</t>
  </si>
  <si>
    <t>Νεκρό Σημείο (Μονάδες)</t>
  </si>
  <si>
    <t>Όγκος Πωλώσεων (μονάδες)</t>
  </si>
  <si>
    <t>Σταθερά κόστη ανά περίοδο</t>
  </si>
  <si>
    <t>Μεταβλητά κόστη</t>
  </si>
  <si>
    <t>Συνολικό Κόστος</t>
  </si>
  <si>
    <t>Συνολικές Πωλήσεις</t>
  </si>
  <si>
    <t>Συμπληρώνετε μόνο τα κελιά με κίτρινο χρώμα</t>
  </si>
  <si>
    <t>Ανάλυση Ευαισθησίας Καθαρού Κέρδους (Ζημίας) στον Όγκο Πωλήσεων</t>
  </si>
  <si>
    <t>Νεκρό Σημείο (Πωλήσεις)</t>
  </si>
  <si>
    <t>Δεδομένα Ανάλυσης</t>
  </si>
  <si>
    <t>Ελαστικότητα Πωλήσεων (Μονάδες)</t>
  </si>
  <si>
    <t>(Μέγιστη μέιωση πωλήσεων χωρίς να εμφανιστούν ζημίες)</t>
  </si>
  <si>
    <t>Κέρδη</t>
  </si>
  <si>
    <t>Για Κέρδη = 0</t>
  </si>
  <si>
    <t>Πωλήσεις =</t>
  </si>
  <si>
    <t>Έτος</t>
  </si>
  <si>
    <t>Υ</t>
  </si>
  <si>
    <t>Χ</t>
  </si>
  <si>
    <t>Υ = α + β * Χ</t>
  </si>
  <si>
    <t xml:space="preserve">Πωλήσεις = </t>
  </si>
  <si>
    <t>Κέρδη = -17.96 + 0.18 * Πωλήσεις</t>
  </si>
  <si>
    <t>17.96/0.18</t>
  </si>
  <si>
    <t>Χρειαζόμαστε δεδομένα για τουλάχιστον 3 περιόδους για πωλήσεις και κέρδη και προχωράμε όπως στο παράδειγμα.</t>
  </si>
  <si>
    <t>ΠΑΡΑΔΕΙΓΜΑ</t>
  </si>
  <si>
    <t>Αυτές είναι οι πωλήσεις του ΝΣ</t>
  </si>
  <si>
    <t>ΝΕΚΡΟ ΣΗΜΕΙΟ - ΥΠΟΛΟΓΙΣΜΟΣ ΜΕΣΩ ΠΑΛΙΝΔΡΟΜΗΣΗΣ</t>
  </si>
  <si>
    <t>Τα κέρδη είναι το Υ</t>
  </si>
  <si>
    <t>Οι πωλήσεις είναι το Χ</t>
  </si>
  <si>
    <t xml:space="preserve">Με το Excel ή οποιοδήποτε πρόγραμμα  παίρνουμε τα α και β από την Παλινδρόμηση </t>
  </si>
  <si>
    <t>Στο Excel:</t>
  </si>
  <si>
    <t>Το α το δίνει η συνάρτηση =Intercept()</t>
  </si>
  <si>
    <t>Το b το δίνει η συνάρτηση =slope()</t>
  </si>
  <si>
    <t>Στο παράδειγμα:</t>
  </si>
  <si>
    <t>β =</t>
  </si>
  <si>
    <t>α =</t>
  </si>
  <si>
    <t>Αντικαθιστούμε τα α και β και έχουμε:</t>
  </si>
  <si>
    <t>Άλλα κόστη ανά μονάδα (τι;)</t>
  </si>
  <si>
    <t>Σύνολο Σταθερού Κόστους</t>
  </si>
  <si>
    <t xml:space="preserve"> ανά Περίοδο</t>
  </si>
  <si>
    <t>Όταν η εταιρία μας έχει πολλά προϊόντα τόσο μπορούμε να βρούμε προσεγγιστικά το ΝΣ μέσω παλινδρόμησης.</t>
  </si>
  <si>
    <t>Πρώτες Ύλες ανά μονάδα</t>
  </si>
  <si>
    <t>Μεικτό Περιθώριο ανά μονάδα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</si>
</sst>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0_);[Red]\(0\)"/>
    <numFmt numFmtId="166" formatCode="0_);\(0\)"/>
    <numFmt numFmtId="167" formatCode="[$€-2]\ #,##0.00"/>
  </numFmts>
  <fonts count="23" x14ac:knownFonts="1">
    <font>
      <sz val="10"/>
      <name val="Arial"/>
      <family val="2"/>
    </font>
    <font>
      <sz val="10"/>
      <name val="Arial"/>
      <family val="2"/>
      <charset val="16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b/>
      <sz val="22"/>
      <color indexed="18"/>
      <name val="Arial Black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22"/>
      <color indexed="9"/>
      <name val="Arial Black"/>
      <family val="2"/>
    </font>
    <font>
      <b/>
      <sz val="22"/>
      <color indexed="9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  <charset val="161"/>
    </font>
    <font>
      <b/>
      <sz val="14"/>
      <color theme="0"/>
      <name val="Arial"/>
      <family val="2"/>
    </font>
    <font>
      <sz val="14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38" fontId="0" fillId="0" borderId="0" applyFont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5" fillId="0" borderId="0" applyFont="0" applyFill="0" applyBorder="0" applyAlignment="0" applyProtection="0"/>
  </cellStyleXfs>
  <cellXfs count="91">
    <xf numFmtId="38" fontId="0" fillId="0" borderId="0" xfId="0"/>
    <xf numFmtId="38" fontId="0" fillId="0" borderId="0" xfId="0" applyProtection="1"/>
    <xf numFmtId="38" fontId="2" fillId="0" borderId="0" xfId="0" applyFont="1" applyAlignment="1" applyProtection="1">
      <alignment horizontal="centerContinuous"/>
    </xf>
    <xf numFmtId="38" fontId="5" fillId="0" borderId="0" xfId="0" applyFont="1" applyProtection="1"/>
    <xf numFmtId="166" fontId="2" fillId="0" borderId="0" xfId="0" applyNumberFormat="1" applyFont="1" applyBorder="1" applyProtection="1"/>
    <xf numFmtId="166" fontId="2" fillId="0" borderId="0" xfId="0" applyNumberFormat="1" applyFont="1" applyAlignment="1" applyProtection="1">
      <alignment horizontal="centerContinuous"/>
    </xf>
    <xf numFmtId="166" fontId="0" fillId="0" borderId="0" xfId="0" applyNumberFormat="1" applyProtection="1"/>
    <xf numFmtId="38" fontId="5" fillId="0" borderId="0" xfId="0" applyFont="1" applyAlignment="1" applyProtection="1">
      <alignment wrapText="1"/>
    </xf>
    <xf numFmtId="38" fontId="0" fillId="0" borderId="0" xfId="0" applyAlignment="1" applyProtection="1">
      <alignment wrapText="1"/>
    </xf>
    <xf numFmtId="38" fontId="3" fillId="0" borderId="0" xfId="0" applyFont="1" applyAlignment="1" applyProtection="1">
      <alignment horizontal="centerContinuous" wrapText="1"/>
    </xf>
    <xf numFmtId="37" fontId="2" fillId="0" borderId="0" xfId="0" applyNumberFormat="1" applyFont="1" applyAlignment="1" applyProtection="1">
      <alignment horizontal="centerContinuous"/>
    </xf>
    <xf numFmtId="37" fontId="6" fillId="0" borderId="0" xfId="0" applyNumberFormat="1" applyFont="1" applyAlignment="1" applyProtection="1">
      <alignment horizontal="center" wrapText="1"/>
      <protection locked="0"/>
    </xf>
    <xf numFmtId="37" fontId="0" fillId="0" borderId="0" xfId="0" applyNumberFormat="1" applyProtection="1"/>
    <xf numFmtId="38" fontId="6" fillId="0" borderId="0" xfId="0" applyFont="1" applyAlignment="1" applyProtection="1">
      <alignment wrapText="1"/>
    </xf>
    <xf numFmtId="38" fontId="8" fillId="0" borderId="0" xfId="0" applyFont="1" applyAlignment="1" applyProtection="1">
      <protection locked="0"/>
    </xf>
    <xf numFmtId="38" fontId="10" fillId="0" borderId="0" xfId="0" applyFont="1" applyProtection="1"/>
    <xf numFmtId="38" fontId="11" fillId="0" borderId="0" xfId="0" applyFont="1" applyProtection="1"/>
    <xf numFmtId="37" fontId="10" fillId="0" borderId="0" xfId="0" applyNumberFormat="1" applyFont="1" applyBorder="1" applyProtection="1"/>
    <xf numFmtId="38" fontId="0" fillId="0" borderId="0" xfId="0" applyProtection="1">
      <protection locked="0"/>
    </xf>
    <xf numFmtId="38" fontId="0" fillId="0" borderId="0" xfId="0" applyBorder="1" applyProtection="1">
      <protection locked="0"/>
    </xf>
    <xf numFmtId="38" fontId="10" fillId="0" borderId="0" xfId="0" applyFont="1" applyProtection="1">
      <protection locked="0"/>
    </xf>
    <xf numFmtId="38" fontId="9" fillId="0" borderId="0" xfId="0" applyFont="1" applyAlignment="1" applyProtection="1">
      <protection locked="0"/>
    </xf>
    <xf numFmtId="38" fontId="0" fillId="3" borderId="0" xfId="0" applyFill="1" applyProtection="1"/>
    <xf numFmtId="38" fontId="12" fillId="3" borderId="0" xfId="0" applyFont="1" applyFill="1" applyProtection="1"/>
    <xf numFmtId="38" fontId="13" fillId="2" borderId="0" xfId="0" applyFont="1" applyFill="1" applyAlignment="1" applyProtection="1">
      <protection locked="0"/>
    </xf>
    <xf numFmtId="38" fontId="15" fillId="4" borderId="0" xfId="0" applyFont="1" applyFill="1" applyProtection="1">
      <protection locked="0"/>
    </xf>
    <xf numFmtId="38" fontId="16" fillId="4" borderId="0" xfId="0" applyFont="1" applyFill="1" applyProtection="1"/>
    <xf numFmtId="37" fontId="15" fillId="4" borderId="0" xfId="0" applyNumberFormat="1" applyFont="1" applyFill="1" applyBorder="1" applyProtection="1"/>
    <xf numFmtId="38" fontId="15" fillId="4" borderId="0" xfId="0" applyFont="1" applyFill="1" applyProtection="1"/>
    <xf numFmtId="38" fontId="4" fillId="4" borderId="0" xfId="0" applyFont="1" applyFill="1" applyProtection="1"/>
    <xf numFmtId="0" fontId="0" fillId="0" borderId="0" xfId="0" applyNumberFormat="1"/>
    <xf numFmtId="38" fontId="7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38" fontId="0" fillId="0" borderId="0" xfId="0" applyAlignment="1">
      <alignment horizontal="center"/>
    </xf>
    <xf numFmtId="0" fontId="7" fillId="0" borderId="0" xfId="0" applyNumberFormat="1" applyFont="1" applyAlignment="1">
      <alignment horizontal="center"/>
    </xf>
    <xf numFmtId="38" fontId="0" fillId="0" borderId="0" xfId="0" applyFont="1"/>
    <xf numFmtId="38" fontId="7" fillId="6" borderId="0" xfId="0" applyFont="1" applyFill="1"/>
    <xf numFmtId="0" fontId="0" fillId="6" borderId="0" xfId="0" applyNumberFormat="1" applyFill="1"/>
    <xf numFmtId="38" fontId="0" fillId="6" borderId="0" xfId="0" applyFill="1"/>
    <xf numFmtId="0" fontId="7" fillId="0" borderId="7" xfId="0" applyNumberFormat="1" applyFont="1" applyBorder="1" applyAlignment="1">
      <alignment horizontal="center"/>
    </xf>
    <xf numFmtId="38" fontId="7" fillId="0" borderId="7" xfId="0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38" fontId="0" fillId="0" borderId="7" xfId="0" applyBorder="1" applyAlignment="1">
      <alignment horizontal="center"/>
    </xf>
    <xf numFmtId="38" fontId="7" fillId="7" borderId="0" xfId="0" applyFont="1" applyFill="1" applyAlignment="1">
      <alignment horizontal="left"/>
    </xf>
    <xf numFmtId="0" fontId="0" fillId="7" borderId="0" xfId="0" applyNumberFormat="1" applyFill="1"/>
    <xf numFmtId="38" fontId="0" fillId="7" borderId="0" xfId="0" applyFill="1"/>
    <xf numFmtId="38" fontId="7" fillId="7" borderId="0" xfId="0" applyFont="1" applyFill="1" applyAlignment="1">
      <alignment horizontal="center"/>
    </xf>
    <xf numFmtId="38" fontId="17" fillId="0" borderId="0" xfId="0" applyFont="1" applyProtection="1">
      <protection locked="0"/>
    </xf>
    <xf numFmtId="38" fontId="18" fillId="0" borderId="0" xfId="0" applyFont="1" applyProtection="1"/>
    <xf numFmtId="38" fontId="17" fillId="0" borderId="0" xfId="0" applyFont="1" applyProtection="1"/>
    <xf numFmtId="37" fontId="17" fillId="0" borderId="0" xfId="0" applyNumberFormat="1" applyFont="1" applyBorder="1" applyProtection="1"/>
    <xf numFmtId="37" fontId="19" fillId="0" borderId="0" xfId="0" applyNumberFormat="1" applyFont="1" applyBorder="1" applyProtection="1"/>
    <xf numFmtId="38" fontId="20" fillId="0" borderId="0" xfId="0" applyFont="1" applyProtection="1">
      <protection locked="0"/>
    </xf>
    <xf numFmtId="38" fontId="19" fillId="2" borderId="0" xfId="0" applyFont="1" applyFill="1" applyAlignment="1" applyProtection="1">
      <alignment horizontal="left"/>
      <protection locked="0"/>
    </xf>
    <xf numFmtId="38" fontId="19" fillId="2" borderId="0" xfId="0" applyFont="1" applyFill="1" applyAlignment="1" applyProtection="1">
      <alignment horizontal="left"/>
    </xf>
    <xf numFmtId="38" fontId="19" fillId="2" borderId="0" xfId="0" applyFont="1" applyFill="1" applyProtection="1"/>
    <xf numFmtId="37" fontId="18" fillId="0" borderId="0" xfId="0" applyNumberFormat="1" applyFont="1" applyProtection="1"/>
    <xf numFmtId="38" fontId="18" fillId="0" borderId="0" xfId="0" applyFont="1" applyProtection="1">
      <protection locked="0"/>
    </xf>
    <xf numFmtId="39" fontId="18" fillId="3" borderId="1" xfId="0" applyNumberFormat="1" applyFont="1" applyFill="1" applyBorder="1" applyProtection="1">
      <protection locked="0"/>
    </xf>
    <xf numFmtId="166" fontId="18" fillId="0" borderId="0" xfId="0" applyNumberFormat="1" applyFont="1" applyBorder="1" applyProtection="1"/>
    <xf numFmtId="37" fontId="18" fillId="3" borderId="1" xfId="0" applyNumberFormat="1" applyFont="1" applyFill="1" applyBorder="1" applyProtection="1">
      <protection locked="0"/>
    </xf>
    <xf numFmtId="166" fontId="18" fillId="0" borderId="0" xfId="0" applyNumberFormat="1" applyFont="1" applyProtection="1"/>
    <xf numFmtId="38" fontId="19" fillId="2" borderId="0" xfId="0" applyFont="1" applyFill="1" applyProtection="1">
      <protection locked="0"/>
    </xf>
    <xf numFmtId="38" fontId="22" fillId="2" borderId="0" xfId="0" applyFont="1" applyFill="1" applyProtection="1"/>
    <xf numFmtId="39" fontId="18" fillId="3" borderId="2" xfId="0" applyNumberFormat="1" applyFont="1" applyFill="1" applyBorder="1" applyProtection="1">
      <protection locked="0"/>
    </xf>
    <xf numFmtId="38" fontId="17" fillId="0" borderId="0" xfId="0" applyFont="1" applyAlignment="1" applyProtection="1">
      <alignment horizontal="left" indent="2"/>
      <protection locked="0"/>
    </xf>
    <xf numFmtId="37" fontId="18" fillId="0" borderId="0" xfId="0" applyNumberFormat="1" applyFont="1" applyBorder="1" applyProtection="1"/>
    <xf numFmtId="39" fontId="18" fillId="0" borderId="0" xfId="0" applyNumberFormat="1" applyFont="1" applyBorder="1" applyProtection="1">
      <protection locked="0"/>
    </xf>
    <xf numFmtId="39" fontId="18" fillId="3" borderId="5" xfId="0" applyNumberFormat="1" applyFont="1" applyFill="1" applyBorder="1" applyProtection="1">
      <protection locked="0"/>
    </xf>
    <xf numFmtId="39" fontId="18" fillId="3" borderId="6" xfId="0" applyNumberFormat="1" applyFont="1" applyFill="1" applyBorder="1" applyProtection="1">
      <protection locked="0"/>
    </xf>
    <xf numFmtId="39" fontId="21" fillId="8" borderId="1" xfId="0" applyNumberFormat="1" applyFont="1" applyFill="1" applyBorder="1" applyProtection="1"/>
    <xf numFmtId="39" fontId="21" fillId="8" borderId="1" xfId="0" applyNumberFormat="1" applyFont="1" applyFill="1" applyBorder="1" applyAlignment="1" applyProtection="1"/>
    <xf numFmtId="38" fontId="12" fillId="9" borderId="1" xfId="0" applyFont="1" applyFill="1" applyBorder="1" applyProtection="1"/>
    <xf numFmtId="40" fontId="12" fillId="9" borderId="1" xfId="0" applyNumberFormat="1" applyFont="1" applyFill="1" applyBorder="1" applyProtection="1"/>
    <xf numFmtId="40" fontId="12" fillId="9" borderId="3" xfId="0" applyNumberFormat="1" applyFont="1" applyFill="1" applyBorder="1" applyProtection="1"/>
    <xf numFmtId="40" fontId="12" fillId="9" borderId="4" xfId="0" applyNumberFormat="1" applyFont="1" applyFill="1" applyBorder="1" applyProtection="1"/>
    <xf numFmtId="38" fontId="12" fillId="0" borderId="0" xfId="0" applyFont="1" applyAlignment="1" applyProtection="1">
      <alignment horizontal="right"/>
      <protection locked="0"/>
    </xf>
    <xf numFmtId="38" fontId="12" fillId="0" borderId="0" xfId="0" applyFont="1" applyBorder="1" applyAlignment="1" applyProtection="1">
      <alignment horizontal="right"/>
      <protection locked="0"/>
    </xf>
    <xf numFmtId="38" fontId="7" fillId="10" borderId="0" xfId="0" applyFont="1" applyFill="1"/>
    <xf numFmtId="38" fontId="0" fillId="10" borderId="0" xfId="0" applyFill="1"/>
    <xf numFmtId="38" fontId="7" fillId="10" borderId="0" xfId="0" applyFont="1" applyFill="1" applyAlignment="1">
      <alignment horizontal="right"/>
    </xf>
    <xf numFmtId="2" fontId="7" fillId="10" borderId="0" xfId="0" applyNumberFormat="1" applyFont="1" applyFill="1" applyAlignment="1">
      <alignment horizontal="center"/>
    </xf>
    <xf numFmtId="38" fontId="0" fillId="10" borderId="0" xfId="0" applyFont="1" applyFill="1"/>
    <xf numFmtId="0" fontId="0" fillId="10" borderId="0" xfId="0" applyNumberFormat="1" applyFill="1"/>
    <xf numFmtId="38" fontId="0" fillId="10" borderId="0" xfId="0" applyFill="1" applyAlignment="1">
      <alignment horizontal="left"/>
    </xf>
    <xf numFmtId="0" fontId="7" fillId="10" borderId="0" xfId="0" applyNumberFormat="1" applyFont="1" applyFill="1" applyAlignment="1">
      <alignment horizontal="left"/>
    </xf>
    <xf numFmtId="38" fontId="7" fillId="10" borderId="0" xfId="0" applyFont="1" applyFill="1" applyAlignment="1">
      <alignment horizontal="center"/>
    </xf>
    <xf numFmtId="167" fontId="19" fillId="5" borderId="0" xfId="0" applyNumberFormat="1" applyFont="1" applyFill="1" applyBorder="1" applyAlignment="1" applyProtection="1">
      <alignment horizontal="right" indent="3"/>
    </xf>
    <xf numFmtId="37" fontId="19" fillId="5" borderId="0" xfId="0" applyNumberFormat="1" applyFont="1" applyFill="1" applyBorder="1" applyAlignment="1" applyProtection="1">
      <alignment horizontal="right" indent="3"/>
    </xf>
    <xf numFmtId="10" fontId="19" fillId="5" borderId="0" xfId="3" applyNumberFormat="1" applyFont="1" applyFill="1" applyBorder="1" applyAlignment="1" applyProtection="1">
      <alignment horizontal="right" indent="2"/>
    </xf>
    <xf numFmtId="38" fontId="14" fillId="2" borderId="0" xfId="0" applyFont="1" applyFill="1" applyAlignment="1" applyProtection="1">
      <alignment horizontal="center"/>
      <protection locked="0"/>
    </xf>
  </cellXfs>
  <cellStyles count="5">
    <cellStyle name="Date" xfId="1" xr:uid="{00000000-0005-0000-0000-000000000000}"/>
    <cellStyle name="Fixed" xfId="2" xr:uid="{00000000-0005-0000-0000-000001000000}"/>
    <cellStyle name="Normal" xfId="0" builtinId="0"/>
    <cellStyle name="Percent" xfId="3" builtinId="5"/>
    <cellStyle name="Text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l-GR" b="1"/>
              <a:t>Μεικτό Περιθώριο Ανά Μονάδα</a:t>
            </a:r>
          </a:p>
        </c:rich>
      </c:tx>
      <c:layout>
        <c:manualLayout>
          <c:xMode val="edge"/>
          <c:yMode val="edge"/>
          <c:x val="0.45498594653963481"/>
          <c:y val="0.2030199230064020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2469049534426747"/>
          <c:y val="0.32885186271427996"/>
          <c:w val="0.28640126519234088"/>
          <c:h val="0.4878867799285628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AEE-4BF7-8838-98146C8356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EE-4BF7-8838-98146C8356E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ahoma"/>
                    <a:ea typeface="Tahoma"/>
                    <a:cs typeface="Tahoma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('Ανάλυση Νεκρού Σημείου'!$B$16,'Ανάλυση Νεκρού Σημείου'!$B$19)</c:f>
              <c:strCache>
                <c:ptCount val="2"/>
                <c:pt idx="0">
                  <c:v>Μεταβλητό Κόστος Ανά Μονάδα</c:v>
                </c:pt>
                <c:pt idx="1">
                  <c:v>Μεικτό Περιθώριο ανά μονάδα €</c:v>
                </c:pt>
              </c:strCache>
            </c:strRef>
          </c:cat>
          <c:val>
            <c:numRef>
              <c:f>('Ανάλυση Νεκρού Σημείου'!$E$16,'Ανάλυση Νεκρού Σημείου'!$E$19)</c:f>
              <c:numCache>
                <c:formatCode>#,##0.00_);\(#,##0.00\)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EE-4BF7-8838-98146C835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0521022709999097"/>
          <c:y val="0.30760532403805257"/>
          <c:w val="0.40665808361632516"/>
          <c:h val="0.1105156210312421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l-GR"/>
        </a:p>
      </c:txPr>
    </c:legend>
    <c:plotVisOnly val="1"/>
    <c:dispBlanksAs val="zero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l-GR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l-GR" sz="1600"/>
              <a:t>Μεταβλητά Κόστη Ανά Μονάδα</a:t>
            </a:r>
          </a:p>
        </c:rich>
      </c:tx>
      <c:layout>
        <c:manualLayout>
          <c:xMode val="edge"/>
          <c:yMode val="edge"/>
          <c:x val="0.49943667706356643"/>
          <c:y val="0.3464721431097708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0701307929574228"/>
          <c:y val="0.34175448568780065"/>
          <c:w val="0.31051961894361341"/>
          <c:h val="0.447262581940410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CDA-4DA2-9B9E-29A44344437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A-4DA2-9B9E-29A44344437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CDA-4DA2-9B9E-29A443444377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A-4DA2-9B9E-29A44344437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DA-4DA2-9B9E-29A443444377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ACDA-4DA2-9B9E-29A443444377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CDA-4DA2-9B9E-29A443444377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ACDA-4DA2-9B9E-29A443444377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CDA-4DA2-9B9E-29A443444377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ACDA-4DA2-9B9E-29A443444377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'Ανάλυση Νεκρού Σημείου'!$B$11:$B$15</c:f>
              <c:strCache>
                <c:ptCount val="5"/>
                <c:pt idx="0">
                  <c:v>Προμήθεια ανά μονάδα</c:v>
                </c:pt>
                <c:pt idx="1">
                  <c:v>Πρώτες Ύλες ανά μονάδα</c:v>
                </c:pt>
                <c:pt idx="2">
                  <c:v>Μεταφορικά ανά μονάδα</c:v>
                </c:pt>
                <c:pt idx="3">
                  <c:v>Άλλα κόστη ανά μονάδα (τι;)</c:v>
                </c:pt>
                <c:pt idx="4">
                  <c:v>Άλλα κόστη ανά μονάδα (τι;)</c:v>
                </c:pt>
              </c:strCache>
            </c:strRef>
          </c:cat>
          <c:val>
            <c:numRef>
              <c:f>'Ανάλυση Νεκρού Σημείου'!$E$11:$E$15</c:f>
              <c:numCache>
                <c:formatCode>#,##0.00_);\(#,##0.00\)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DA-4DA2-9B9E-29A44344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5119637053678538"/>
          <c:y val="0.43744383015952792"/>
          <c:w val="0.40234708196101526"/>
          <c:h val="0.2501297444202453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zero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l-GR" sz="2400"/>
              <a:t>Διάγραμμα Ανάλυσης Νεκρού Σημείου</a:t>
            </a:r>
          </a:p>
        </c:rich>
      </c:tx>
      <c:layout>
        <c:manualLayout>
          <c:xMode val="edge"/>
          <c:yMode val="edge"/>
          <c:x val="0.22245949256342953"/>
          <c:y val="1.092015504952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7837771945173519"/>
          <c:y val="0.17882289901592363"/>
          <c:w val="0.82162228054826481"/>
          <c:h val="0.66244601113147084"/>
        </c:manualLayout>
      </c:layout>
      <c:lineChart>
        <c:grouping val="standard"/>
        <c:varyColors val="0"/>
        <c:ser>
          <c:idx val="0"/>
          <c:order val="0"/>
          <c:tx>
            <c:strRef>
              <c:f>'Ανάλυση Νεκρού Σημείου'!$C$41</c:f>
              <c:strCache>
                <c:ptCount val="1"/>
                <c:pt idx="0">
                  <c:v>Σταθερά κόστη ανά περίοδο</c:v>
                </c:pt>
              </c:strCache>
            </c:strRef>
          </c:tx>
          <c:spPr>
            <a:ln w="762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'Ανάλυση Νεκρού Σημείου'!$D$39:$N$39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'Ανάλυση Νεκρού Σημείου'!$D$41:$N$41</c:f>
              <c:numCache>
                <c:formatCode>#,##0.00_);[Red]\(#,##0.00\)</c:formatCode>
                <c:ptCount val="11"/>
                <c:pt idx="0">
                  <c:v>540</c:v>
                </c:pt>
                <c:pt idx="1">
                  <c:v>540</c:v>
                </c:pt>
                <c:pt idx="2">
                  <c:v>540</c:v>
                </c:pt>
                <c:pt idx="3">
                  <c:v>540</c:v>
                </c:pt>
                <c:pt idx="4">
                  <c:v>540</c:v>
                </c:pt>
                <c:pt idx="5">
                  <c:v>540</c:v>
                </c:pt>
                <c:pt idx="6">
                  <c:v>540</c:v>
                </c:pt>
                <c:pt idx="7">
                  <c:v>540</c:v>
                </c:pt>
                <c:pt idx="8">
                  <c:v>540</c:v>
                </c:pt>
                <c:pt idx="9">
                  <c:v>540</c:v>
                </c:pt>
                <c:pt idx="10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1-4EDD-9135-CDA99C045064}"/>
            </c:ext>
          </c:extLst>
        </c:ser>
        <c:ser>
          <c:idx val="1"/>
          <c:order val="1"/>
          <c:tx>
            <c:strRef>
              <c:f>'Ανάλυση Νεκρού Σημείου'!$C$43</c:f>
              <c:strCache>
                <c:ptCount val="1"/>
                <c:pt idx="0">
                  <c:v>Συνολικό Κόστος</c:v>
                </c:pt>
              </c:strCache>
            </c:strRef>
          </c:tx>
          <c:spPr>
            <a:ln w="762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'Ανάλυση Νεκρού Σημείου'!$D$39:$N$39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'Ανάλυση Νεκρού Σημείου'!$D$43:$N$43</c:f>
              <c:numCache>
                <c:formatCode>#,##0.00_);[Red]\(#,##0.00\)</c:formatCode>
                <c:ptCount val="11"/>
                <c:pt idx="0">
                  <c:v>540</c:v>
                </c:pt>
                <c:pt idx="1">
                  <c:v>640</c:v>
                </c:pt>
                <c:pt idx="2">
                  <c:v>740</c:v>
                </c:pt>
                <c:pt idx="3">
                  <c:v>840</c:v>
                </c:pt>
                <c:pt idx="4">
                  <c:v>940</c:v>
                </c:pt>
                <c:pt idx="5">
                  <c:v>1040</c:v>
                </c:pt>
                <c:pt idx="6">
                  <c:v>1140</c:v>
                </c:pt>
                <c:pt idx="7">
                  <c:v>1240</c:v>
                </c:pt>
                <c:pt idx="8">
                  <c:v>1340</c:v>
                </c:pt>
                <c:pt idx="9">
                  <c:v>1440</c:v>
                </c:pt>
                <c:pt idx="10">
                  <c:v>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1-4EDD-9135-CDA99C045064}"/>
            </c:ext>
          </c:extLst>
        </c:ser>
        <c:ser>
          <c:idx val="2"/>
          <c:order val="2"/>
          <c:tx>
            <c:strRef>
              <c:f>'Ανάλυση Νεκρού Σημείου'!$C$44</c:f>
              <c:strCache>
                <c:ptCount val="1"/>
                <c:pt idx="0">
                  <c:v>Συνολικές Πωλήσεις</c:v>
                </c:pt>
              </c:strCache>
            </c:strRef>
          </c:tx>
          <c:spPr>
            <a:ln w="762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'Ανάλυση Νεκρού Σημείου'!$D$39:$N$39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'Ανάλυση Νεκρού Σημείου'!$D$44:$N$44</c:f>
              <c:numCache>
                <c:formatCode>#,##0.00_);[Red]\(#,##0.00\)</c:formatCode>
                <c:ptCount val="1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1-4EDD-9135-CDA99C045064}"/>
            </c:ext>
          </c:extLst>
        </c:ser>
        <c:ser>
          <c:idx val="3"/>
          <c:order val="3"/>
          <c:tx>
            <c:strRef>
              <c:f>'Ανάλυση Νεκρού Σημείου'!$C$45</c:f>
              <c:strCache>
                <c:ptCount val="1"/>
                <c:pt idx="0">
                  <c:v>Καθαρό Κέρδος (Ζημία)</c:v>
                </c:pt>
              </c:strCache>
            </c:strRef>
          </c:tx>
          <c:spPr>
            <a:ln w="762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'Ανάλυση Νεκρού Σημείου'!$D$39:$N$39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'Ανάλυση Νεκρού Σημείου'!$D$45:$N$45</c:f>
              <c:numCache>
                <c:formatCode>#,##0.00_);[Red]\(#,##0.00\)</c:formatCode>
                <c:ptCount val="11"/>
                <c:pt idx="0">
                  <c:v>-540</c:v>
                </c:pt>
                <c:pt idx="1">
                  <c:v>-440</c:v>
                </c:pt>
                <c:pt idx="2">
                  <c:v>-340</c:v>
                </c:pt>
                <c:pt idx="3">
                  <c:v>-240</c:v>
                </c:pt>
                <c:pt idx="4">
                  <c:v>-140</c:v>
                </c:pt>
                <c:pt idx="5">
                  <c:v>-40</c:v>
                </c:pt>
                <c:pt idx="6">
                  <c:v>60</c:v>
                </c:pt>
                <c:pt idx="7">
                  <c:v>160</c:v>
                </c:pt>
                <c:pt idx="8">
                  <c:v>260</c:v>
                </c:pt>
                <c:pt idx="9">
                  <c:v>360</c:v>
                </c:pt>
                <c:pt idx="10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B1-4EDD-9135-CDA99C04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499840"/>
        <c:axId val="1"/>
      </c:lineChart>
      <c:catAx>
        <c:axId val="2097499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>
                    <a:solidFill>
                      <a:schemeClr val="tx1"/>
                    </a:solidFill>
                  </a:rPr>
                  <a:t>Πωλήσεις (μονάδες)</a:t>
                </a:r>
              </a:p>
            </c:rich>
          </c:tx>
          <c:layout>
            <c:manualLayout>
              <c:xMode val="edge"/>
              <c:yMode val="edge"/>
              <c:x val="0.7950770487022456"/>
              <c:y val="0.80689304556651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lg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</a:rPr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49083769633507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97499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</c:dTable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22222222222221"/>
          <c:y val="8.5597816998125423E-2"/>
          <c:w val="0.72962962962962963"/>
          <c:h val="9.6943691031617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indexed="39"/>
  </sheetPr>
  <sheetViews>
    <sheetView zoomScale="9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0</xdr:row>
      <xdr:rowOff>47625</xdr:rowOff>
    </xdr:from>
    <xdr:to>
      <xdr:col>12</xdr:col>
      <xdr:colOff>466725</xdr:colOff>
      <xdr:row>19</xdr:row>
      <xdr:rowOff>190499</xdr:rowOff>
    </xdr:to>
    <xdr:graphicFrame macro="">
      <xdr:nvGraphicFramePr>
        <xdr:cNvPr id="1041" name="Chart 7">
          <a:extLst>
            <a:ext uri="{FF2B5EF4-FFF2-40B4-BE49-F238E27FC236}">
              <a16:creationId xmlns:a16="http://schemas.microsoft.com/office/drawing/2014/main" id="{8CFE53A1-9D6A-4365-930B-10EA3530F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542925</xdr:colOff>
      <xdr:row>7</xdr:row>
      <xdr:rowOff>180975</xdr:rowOff>
    </xdr:from>
    <xdr:to>
      <xdr:col>12</xdr:col>
      <xdr:colOff>304800</xdr:colOff>
      <xdr:row>33</xdr:row>
      <xdr:rowOff>209550</xdr:rowOff>
    </xdr:to>
    <xdr:graphicFrame macro="">
      <xdr:nvGraphicFramePr>
        <xdr:cNvPr id="1042" name="Chart 8">
          <a:extLst>
            <a:ext uri="{FF2B5EF4-FFF2-40B4-BE49-F238E27FC236}">
              <a16:creationId xmlns:a16="http://schemas.microsoft.com/office/drawing/2014/main" id="{13111F17-3F13-4314-BA2F-AF0BA7824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4593" cy="58280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265BEF-9C2D-4A15-9185-F1559C6BA2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autoPageBreaks="0" fitToPage="1"/>
  </sheetPr>
  <dimension ref="A1:N45"/>
  <sheetViews>
    <sheetView showGridLines="0" tabSelected="1" zoomScale="70" zoomScaleNormal="70" workbookViewId="0">
      <selection activeCell="N15" sqref="N15"/>
    </sheetView>
  </sheetViews>
  <sheetFormatPr defaultColWidth="9.109375" defaultRowHeight="13.2" x14ac:dyDescent="0.25"/>
  <cols>
    <col min="1" max="1" width="3.109375" style="1" customWidth="1"/>
    <col min="2" max="2" width="16.33203125" style="1" customWidth="1"/>
    <col min="3" max="3" width="9.6640625" style="1" customWidth="1"/>
    <col min="4" max="4" width="20.6640625" style="1" customWidth="1"/>
    <col min="5" max="5" width="16.6640625" style="1" customWidth="1"/>
    <col min="6" max="6" width="13.6640625" style="12" customWidth="1"/>
    <col min="7" max="7" width="12.6640625" style="6" customWidth="1"/>
    <col min="8" max="8" width="12.6640625" style="12" customWidth="1"/>
    <col min="9" max="14" width="12.6640625" style="1" customWidth="1"/>
    <col min="15" max="16384" width="9.109375" style="1"/>
  </cols>
  <sheetData>
    <row r="1" spans="1:14" ht="34.200000000000003" x14ac:dyDescent="0.8">
      <c r="A1" s="3"/>
      <c r="B1" s="24" t="s">
        <v>5</v>
      </c>
      <c r="C1" s="24"/>
      <c r="D1" s="24"/>
      <c r="E1" s="24"/>
      <c r="F1" s="24"/>
      <c r="G1" s="24"/>
      <c r="H1" s="90" t="s">
        <v>6</v>
      </c>
      <c r="I1" s="90"/>
      <c r="J1" s="90"/>
      <c r="K1" s="90"/>
      <c r="L1" s="90"/>
      <c r="M1" s="90"/>
      <c r="N1" s="90"/>
    </row>
    <row r="2" spans="1:14" ht="21" x14ac:dyDescent="0.4">
      <c r="B2" s="25" t="s">
        <v>35</v>
      </c>
      <c r="C2" s="25"/>
      <c r="D2" s="26"/>
      <c r="E2" s="26"/>
      <c r="F2" s="27"/>
      <c r="G2" s="28"/>
      <c r="H2" s="26"/>
      <c r="I2" s="26"/>
      <c r="J2" s="27"/>
      <c r="K2" s="29"/>
      <c r="L2" s="29"/>
      <c r="M2" s="29"/>
      <c r="N2" s="29"/>
    </row>
    <row r="3" spans="1:14" ht="15" x14ac:dyDescent="0.25">
      <c r="A3" s="3"/>
      <c r="B3" s="23" t="s">
        <v>32</v>
      </c>
      <c r="C3" s="22"/>
      <c r="D3" s="22"/>
      <c r="E3" s="22"/>
      <c r="F3" s="2"/>
      <c r="G3" s="10"/>
      <c r="H3" s="5"/>
    </row>
    <row r="4" spans="1:14" s="8" customFormat="1" ht="15.6" x14ac:dyDescent="0.3">
      <c r="A4" s="7"/>
      <c r="B4" s="21"/>
      <c r="C4" s="21"/>
      <c r="D4" s="9"/>
      <c r="E4" s="9"/>
      <c r="F4" s="9"/>
      <c r="G4" s="11"/>
      <c r="H4" s="13"/>
    </row>
    <row r="5" spans="1:14" ht="17.399999999999999" x14ac:dyDescent="0.3">
      <c r="A5" s="3"/>
      <c r="B5" s="53" t="s">
        <v>7</v>
      </c>
      <c r="C5" s="53"/>
      <c r="D5" s="54"/>
      <c r="E5" s="55"/>
      <c r="F5" s="48"/>
      <c r="G5" s="56"/>
      <c r="H5" s="4"/>
    </row>
    <row r="6" spans="1:14" ht="17.399999999999999" x14ac:dyDescent="0.3">
      <c r="A6" s="3"/>
      <c r="B6" s="57" t="s">
        <v>9</v>
      </c>
      <c r="C6" s="48"/>
      <c r="D6" s="48"/>
      <c r="E6" s="58">
        <v>10</v>
      </c>
      <c r="F6" s="59"/>
      <c r="G6" s="12"/>
      <c r="H6" s="1"/>
    </row>
    <row r="7" spans="1:14" ht="17.399999999999999" x14ac:dyDescent="0.3">
      <c r="A7" s="3"/>
      <c r="B7" s="57" t="s">
        <v>10</v>
      </c>
      <c r="C7" s="48"/>
      <c r="D7" s="48"/>
      <c r="E7" s="60">
        <v>200</v>
      </c>
      <c r="F7" s="61"/>
      <c r="G7" s="12"/>
      <c r="H7" s="1"/>
    </row>
    <row r="8" spans="1:14" ht="17.399999999999999" x14ac:dyDescent="0.3">
      <c r="B8" s="49" t="s">
        <v>11</v>
      </c>
      <c r="C8" s="48"/>
      <c r="D8" s="48"/>
      <c r="E8" s="71">
        <f>Sales_price_unit*Sales_volume_units</f>
        <v>2000</v>
      </c>
      <c r="F8" s="61"/>
      <c r="G8" s="12"/>
      <c r="H8" s="1"/>
    </row>
    <row r="9" spans="1:14" ht="15.75" customHeight="1" x14ac:dyDescent="0.3">
      <c r="A9" s="3"/>
      <c r="B9" s="57"/>
      <c r="C9" s="57"/>
      <c r="D9" s="48"/>
      <c r="E9" s="48"/>
      <c r="F9" s="56"/>
      <c r="G9" s="56"/>
    </row>
    <row r="10" spans="1:14" ht="15.75" customHeight="1" x14ac:dyDescent="0.3">
      <c r="A10" s="3"/>
      <c r="B10" s="62" t="s">
        <v>12</v>
      </c>
      <c r="C10" s="62"/>
      <c r="D10" s="63"/>
      <c r="E10" s="63"/>
      <c r="F10" s="56"/>
      <c r="G10" s="56"/>
    </row>
    <row r="11" spans="1:14" ht="17.399999999999999" x14ac:dyDescent="0.3">
      <c r="A11" s="3"/>
      <c r="B11" s="57" t="s">
        <v>13</v>
      </c>
      <c r="C11" s="48"/>
      <c r="D11" s="48"/>
      <c r="E11" s="64">
        <v>1</v>
      </c>
      <c r="F11" s="56"/>
      <c r="G11" s="12"/>
      <c r="H11" s="1"/>
    </row>
    <row r="12" spans="1:14" ht="17.399999999999999" x14ac:dyDescent="0.3">
      <c r="A12" s="3"/>
      <c r="B12" s="57" t="s">
        <v>66</v>
      </c>
      <c r="C12" s="48"/>
      <c r="D12" s="48"/>
      <c r="E12" s="64">
        <v>1</v>
      </c>
      <c r="F12" s="56"/>
      <c r="G12" s="12"/>
      <c r="H12" s="1"/>
    </row>
    <row r="13" spans="1:14" ht="17.399999999999999" x14ac:dyDescent="0.3">
      <c r="A13" s="3"/>
      <c r="B13" s="57" t="s">
        <v>14</v>
      </c>
      <c r="C13" s="48"/>
      <c r="D13" s="48"/>
      <c r="E13" s="64">
        <v>1</v>
      </c>
      <c r="F13" s="56"/>
      <c r="G13" s="12"/>
      <c r="H13" s="1"/>
    </row>
    <row r="14" spans="1:14" ht="17.399999999999999" x14ac:dyDescent="0.3">
      <c r="A14" s="3"/>
      <c r="B14" s="57" t="s">
        <v>62</v>
      </c>
      <c r="C14" s="48"/>
      <c r="D14" s="48"/>
      <c r="E14" s="64">
        <v>1</v>
      </c>
      <c r="F14" s="56"/>
      <c r="G14" s="12"/>
      <c r="H14" s="1"/>
    </row>
    <row r="15" spans="1:14" ht="17.399999999999999" x14ac:dyDescent="0.3">
      <c r="A15" s="3"/>
      <c r="B15" s="57" t="s">
        <v>62</v>
      </c>
      <c r="C15" s="48"/>
      <c r="D15" s="48"/>
      <c r="E15" s="64">
        <v>1</v>
      </c>
      <c r="F15" s="56"/>
      <c r="G15" s="12"/>
      <c r="H15" s="1"/>
    </row>
    <row r="16" spans="1:14" ht="17.399999999999999" x14ac:dyDescent="0.3">
      <c r="A16" s="3"/>
      <c r="B16" s="47" t="s">
        <v>15</v>
      </c>
      <c r="C16" s="48"/>
      <c r="D16" s="48"/>
      <c r="E16" s="70">
        <f>SUM(Variable_costs_unit)</f>
        <v>5</v>
      </c>
      <c r="F16" s="56"/>
      <c r="G16" s="12"/>
      <c r="H16" s="1"/>
    </row>
    <row r="17" spans="1:8" ht="17.399999999999999" x14ac:dyDescent="0.3">
      <c r="A17" s="3"/>
      <c r="B17" s="65" t="s">
        <v>16</v>
      </c>
      <c r="C17" s="48"/>
      <c r="D17" s="48"/>
      <c r="E17" s="70">
        <f>Variable_cost_unit*Sales_volume_units</f>
        <v>1000</v>
      </c>
      <c r="F17" s="61"/>
      <c r="G17" s="12"/>
      <c r="H17" s="1"/>
    </row>
    <row r="18" spans="1:8" ht="17.399999999999999" x14ac:dyDescent="0.3">
      <c r="A18" s="3"/>
      <c r="B18" s="47"/>
      <c r="C18" s="48"/>
      <c r="D18" s="48"/>
      <c r="E18" s="66"/>
      <c r="F18" s="66"/>
      <c r="G18" s="1"/>
      <c r="H18" s="1"/>
    </row>
    <row r="19" spans="1:8" ht="17.399999999999999" x14ac:dyDescent="0.3">
      <c r="A19" s="3"/>
      <c r="B19" s="47" t="s">
        <v>67</v>
      </c>
      <c r="C19" s="48"/>
      <c r="D19" s="48"/>
      <c r="E19" s="70">
        <f>Sales_price_unit-Variable_cost_unit</f>
        <v>5</v>
      </c>
      <c r="F19" s="66"/>
      <c r="G19" s="1"/>
      <c r="H19" s="1"/>
    </row>
    <row r="20" spans="1:8" ht="17.399999999999999" x14ac:dyDescent="0.3">
      <c r="A20" s="3"/>
      <c r="B20" s="65" t="s">
        <v>17</v>
      </c>
      <c r="C20" s="48"/>
      <c r="D20" s="48"/>
      <c r="E20" s="70">
        <f>IF(OR(Total_Sales&lt;&gt;0,Total_variable&lt;&gt;0),Total_Sales-Total_variable,0)</f>
        <v>1000</v>
      </c>
      <c r="G20" s="1"/>
      <c r="H20" s="1"/>
    </row>
    <row r="21" spans="1:8" ht="17.399999999999999" x14ac:dyDescent="0.3">
      <c r="A21" s="3"/>
      <c r="B21" s="57"/>
      <c r="C21" s="57"/>
      <c r="D21" s="49"/>
      <c r="E21" s="48"/>
      <c r="F21" s="56"/>
      <c r="G21" s="66"/>
      <c r="H21" s="1"/>
    </row>
    <row r="22" spans="1:8" ht="17.399999999999999" x14ac:dyDescent="0.3">
      <c r="A22" s="3"/>
      <c r="B22" s="62" t="s">
        <v>18</v>
      </c>
      <c r="C22" s="62"/>
      <c r="D22" s="63"/>
      <c r="E22" s="63"/>
      <c r="F22" s="67"/>
      <c r="G22" s="56"/>
      <c r="H22" s="1"/>
    </row>
    <row r="23" spans="1:8" ht="17.399999999999999" x14ac:dyDescent="0.3">
      <c r="A23" s="3"/>
      <c r="B23" s="57" t="s">
        <v>19</v>
      </c>
      <c r="C23" s="48"/>
      <c r="D23" s="48"/>
      <c r="E23" s="64">
        <v>300</v>
      </c>
      <c r="G23" s="48"/>
      <c r="H23" s="1"/>
    </row>
    <row r="24" spans="1:8" ht="17.399999999999999" x14ac:dyDescent="0.3">
      <c r="A24" s="3"/>
      <c r="B24" s="57" t="s">
        <v>20</v>
      </c>
      <c r="C24" s="48"/>
      <c r="D24" s="48"/>
      <c r="E24" s="64">
        <v>50</v>
      </c>
      <c r="G24" s="48"/>
      <c r="H24" s="1"/>
    </row>
    <row r="25" spans="1:8" ht="17.399999999999999" x14ac:dyDescent="0.3">
      <c r="A25" s="3"/>
      <c r="B25" s="57" t="s">
        <v>21</v>
      </c>
      <c r="C25" s="48"/>
      <c r="D25" s="48"/>
      <c r="E25" s="68">
        <v>20</v>
      </c>
      <c r="G25" s="48"/>
      <c r="H25" s="1"/>
    </row>
    <row r="26" spans="1:8" ht="17.399999999999999" x14ac:dyDescent="0.3">
      <c r="A26" s="3"/>
      <c r="B26" s="57" t="s">
        <v>22</v>
      </c>
      <c r="C26" s="48"/>
      <c r="D26" s="48"/>
      <c r="E26" s="69">
        <v>70</v>
      </c>
      <c r="G26" s="48"/>
      <c r="H26" s="1"/>
    </row>
    <row r="27" spans="1:8" ht="17.399999999999999" x14ac:dyDescent="0.3">
      <c r="A27" s="3"/>
      <c r="B27" s="57" t="s">
        <v>23</v>
      </c>
      <c r="C27" s="48"/>
      <c r="D27" s="48"/>
      <c r="E27" s="58">
        <v>100</v>
      </c>
      <c r="G27" s="48"/>
      <c r="H27" s="1"/>
    </row>
    <row r="28" spans="1:8" ht="17.399999999999999" x14ac:dyDescent="0.3">
      <c r="A28" s="3"/>
      <c r="B28" s="47" t="s">
        <v>63</v>
      </c>
      <c r="C28" s="48"/>
      <c r="D28" s="48"/>
      <c r="E28" s="70">
        <f>SUM(Fixed_costs)</f>
        <v>540</v>
      </c>
      <c r="H28" s="1"/>
    </row>
    <row r="29" spans="1:8" ht="17.399999999999999" x14ac:dyDescent="0.3">
      <c r="B29" s="47" t="s">
        <v>64</v>
      </c>
      <c r="C29" s="48"/>
      <c r="D29" s="48"/>
      <c r="E29" s="56"/>
      <c r="G29" s="56"/>
      <c r="H29" s="1"/>
    </row>
    <row r="30" spans="1:8" ht="17.399999999999999" x14ac:dyDescent="0.3">
      <c r="A30" s="3"/>
      <c r="B30" s="47" t="s">
        <v>24</v>
      </c>
      <c r="C30" s="48"/>
      <c r="D30" s="48"/>
      <c r="E30" s="70">
        <f>Total_Sales-Total_variable-Total_fixed</f>
        <v>460</v>
      </c>
      <c r="H30" s="1"/>
    </row>
    <row r="31" spans="1:8" x14ac:dyDescent="0.25">
      <c r="B31" s="18"/>
      <c r="C31" s="18"/>
      <c r="G31" s="12"/>
    </row>
    <row r="32" spans="1:8" ht="34.200000000000003" x14ac:dyDescent="0.8">
      <c r="B32" s="18"/>
      <c r="C32" s="18"/>
      <c r="F32" s="14"/>
    </row>
    <row r="33" spans="2:14" ht="21" x14ac:dyDescent="0.4">
      <c r="B33" s="25" t="s">
        <v>25</v>
      </c>
      <c r="C33" s="25"/>
      <c r="D33" s="26"/>
      <c r="E33" s="26"/>
      <c r="F33" s="27"/>
      <c r="G33" s="28"/>
      <c r="H33" s="26"/>
      <c r="I33" s="26"/>
      <c r="J33" s="27"/>
      <c r="K33" s="29"/>
      <c r="L33" s="29"/>
      <c r="M33" s="29"/>
      <c r="N33" s="29"/>
    </row>
    <row r="34" spans="2:14" ht="17.399999999999999" x14ac:dyDescent="0.3">
      <c r="B34" s="52" t="s">
        <v>26</v>
      </c>
      <c r="C34" s="47"/>
      <c r="D34" s="48"/>
      <c r="E34" s="88">
        <f>E28/(E6-E16)</f>
        <v>108</v>
      </c>
      <c r="F34" s="88"/>
      <c r="G34" s="49"/>
      <c r="H34" s="48" t="s">
        <v>36</v>
      </c>
      <c r="I34" s="48"/>
      <c r="J34" s="50"/>
      <c r="K34" s="48"/>
      <c r="L34" s="89">
        <f>(Sales_volume_units-Breakeven_point)/Sales_volume_units</f>
        <v>0.46</v>
      </c>
      <c r="M34" s="89"/>
    </row>
    <row r="35" spans="2:14" ht="17.399999999999999" x14ac:dyDescent="0.3">
      <c r="B35" s="52" t="s">
        <v>34</v>
      </c>
      <c r="C35" s="47"/>
      <c r="D35" s="48"/>
      <c r="E35" s="87">
        <f>E8*E28/(E8-E17)</f>
        <v>1080</v>
      </c>
      <c r="F35" s="87"/>
      <c r="G35" s="49"/>
      <c r="H35" s="48" t="s">
        <v>37</v>
      </c>
      <c r="I35" s="48"/>
      <c r="J35" s="50"/>
      <c r="K35" s="48"/>
      <c r="L35" s="51"/>
      <c r="M35" s="48"/>
    </row>
    <row r="36" spans="2:14" ht="21" x14ac:dyDescent="0.4">
      <c r="B36" s="20"/>
      <c r="C36" s="20"/>
      <c r="D36" s="16"/>
      <c r="E36" s="16"/>
      <c r="F36" s="17"/>
      <c r="G36" s="15"/>
      <c r="H36" s="16"/>
      <c r="I36" s="16"/>
      <c r="J36" s="17"/>
    </row>
    <row r="37" spans="2:14" ht="21" x14ac:dyDescent="0.4">
      <c r="B37" s="20"/>
      <c r="C37" s="20"/>
      <c r="D37" s="16"/>
      <c r="E37" s="16"/>
      <c r="F37" s="17"/>
      <c r="G37" s="15"/>
      <c r="H37" s="16"/>
      <c r="I37" s="16"/>
      <c r="J37" s="17"/>
    </row>
    <row r="38" spans="2:14" ht="21" x14ac:dyDescent="0.4">
      <c r="B38" s="25" t="s">
        <v>33</v>
      </c>
      <c r="C38" s="25"/>
      <c r="D38" s="26"/>
      <c r="E38" s="26"/>
      <c r="F38" s="27"/>
      <c r="G38" s="28"/>
      <c r="H38" s="26"/>
      <c r="I38" s="26"/>
      <c r="J38" s="27"/>
      <c r="K38" s="29"/>
      <c r="L38" s="29"/>
      <c r="M38" s="29"/>
      <c r="N38" s="29"/>
    </row>
    <row r="39" spans="2:14" ht="15" x14ac:dyDescent="0.25">
      <c r="B39" s="18"/>
      <c r="C39" s="76" t="s">
        <v>27</v>
      </c>
      <c r="D39" s="72">
        <f>IF(Sales_volume_units,Sales_volume_units*0,0)</f>
        <v>0</v>
      </c>
      <c r="E39" s="72">
        <f>IF(Sales_volume_units,Sales_volume_units*0.1,0)</f>
        <v>20</v>
      </c>
      <c r="F39" s="72">
        <f>IF(Sales_volume_units,Sales_volume_units*0.2,0)</f>
        <v>40</v>
      </c>
      <c r="G39" s="72">
        <f>IF(Sales_volume_units,Sales_volume_units*0.3,0)</f>
        <v>60</v>
      </c>
      <c r="H39" s="72">
        <f>IF(Sales_volume_units,Sales_volume_units*0.4,0)</f>
        <v>80</v>
      </c>
      <c r="I39" s="72">
        <f>IF(Sales_volume_units,Sales_volume_units*0.5,0)</f>
        <v>100</v>
      </c>
      <c r="J39" s="72">
        <f>IF(Sales_volume_units,Sales_volume_units*0.6,0)</f>
        <v>120</v>
      </c>
      <c r="K39" s="72">
        <f>IF(Sales_volume_units,Sales_volume_units*0.7,0)</f>
        <v>140</v>
      </c>
      <c r="L39" s="72">
        <f>IF(Sales_volume_units,Sales_volume_units*0.8,0)</f>
        <v>160</v>
      </c>
      <c r="M39" s="72">
        <f>IF(Sales_volume_units,Sales_volume_units*0.9,0)</f>
        <v>180</v>
      </c>
      <c r="N39" s="72">
        <f>Sales_volume_units</f>
        <v>200</v>
      </c>
    </row>
    <row r="40" spans="2:14" ht="15" x14ac:dyDescent="0.25">
      <c r="B40" s="18"/>
      <c r="C40" s="76" t="s">
        <v>8</v>
      </c>
      <c r="D40" s="73">
        <f t="shared" ref="D40:N40" si="0">Sales_price_unit</f>
        <v>10</v>
      </c>
      <c r="E40" s="73">
        <f t="shared" si="0"/>
        <v>10</v>
      </c>
      <c r="F40" s="73">
        <f t="shared" si="0"/>
        <v>10</v>
      </c>
      <c r="G40" s="73">
        <f t="shared" si="0"/>
        <v>10</v>
      </c>
      <c r="H40" s="73">
        <f t="shared" si="0"/>
        <v>10</v>
      </c>
      <c r="I40" s="73">
        <f t="shared" si="0"/>
        <v>10</v>
      </c>
      <c r="J40" s="73">
        <f t="shared" si="0"/>
        <v>10</v>
      </c>
      <c r="K40" s="73">
        <f t="shared" si="0"/>
        <v>10</v>
      </c>
      <c r="L40" s="73">
        <f t="shared" si="0"/>
        <v>10</v>
      </c>
      <c r="M40" s="73">
        <f t="shared" si="0"/>
        <v>10</v>
      </c>
      <c r="N40" s="73">
        <f t="shared" si="0"/>
        <v>10</v>
      </c>
    </row>
    <row r="41" spans="2:14" ht="15" x14ac:dyDescent="0.25">
      <c r="B41" s="18"/>
      <c r="C41" s="76" t="s">
        <v>28</v>
      </c>
      <c r="D41" s="73">
        <f t="shared" ref="D41:N41" si="1">Total_fixed</f>
        <v>540</v>
      </c>
      <c r="E41" s="73">
        <f t="shared" si="1"/>
        <v>540</v>
      </c>
      <c r="F41" s="73">
        <f t="shared" si="1"/>
        <v>540</v>
      </c>
      <c r="G41" s="73">
        <f t="shared" si="1"/>
        <v>540</v>
      </c>
      <c r="H41" s="73">
        <f t="shared" si="1"/>
        <v>540</v>
      </c>
      <c r="I41" s="73">
        <f t="shared" si="1"/>
        <v>540</v>
      </c>
      <c r="J41" s="73">
        <f t="shared" si="1"/>
        <v>540</v>
      </c>
      <c r="K41" s="73">
        <f t="shared" si="1"/>
        <v>540</v>
      </c>
      <c r="L41" s="73">
        <f t="shared" si="1"/>
        <v>540</v>
      </c>
      <c r="M41" s="73">
        <f t="shared" si="1"/>
        <v>540</v>
      </c>
      <c r="N41" s="73">
        <f t="shared" si="1"/>
        <v>540</v>
      </c>
    </row>
    <row r="42" spans="2:14" ht="15" x14ac:dyDescent="0.25">
      <c r="B42" s="19"/>
      <c r="C42" s="77" t="s">
        <v>29</v>
      </c>
      <c r="D42" s="73">
        <f t="shared" ref="D42:N42" si="2">Variable_Unit_Cost*D39</f>
        <v>0</v>
      </c>
      <c r="E42" s="73">
        <f t="shared" si="2"/>
        <v>100</v>
      </c>
      <c r="F42" s="73">
        <f t="shared" si="2"/>
        <v>200</v>
      </c>
      <c r="G42" s="73">
        <f t="shared" si="2"/>
        <v>300</v>
      </c>
      <c r="H42" s="73">
        <f t="shared" si="2"/>
        <v>400</v>
      </c>
      <c r="I42" s="73">
        <f t="shared" si="2"/>
        <v>500</v>
      </c>
      <c r="J42" s="73">
        <f t="shared" si="2"/>
        <v>600</v>
      </c>
      <c r="K42" s="73">
        <f t="shared" si="2"/>
        <v>700</v>
      </c>
      <c r="L42" s="73">
        <f t="shared" si="2"/>
        <v>800</v>
      </c>
      <c r="M42" s="73">
        <f t="shared" si="2"/>
        <v>900</v>
      </c>
      <c r="N42" s="73">
        <f t="shared" si="2"/>
        <v>1000</v>
      </c>
    </row>
    <row r="43" spans="2:14" ht="15" x14ac:dyDescent="0.25">
      <c r="B43" s="19"/>
      <c r="C43" s="77" t="s">
        <v>30</v>
      </c>
      <c r="D43" s="73">
        <f t="shared" ref="D43:N43" si="3">SUM(D41:D42)</f>
        <v>540</v>
      </c>
      <c r="E43" s="73">
        <f t="shared" si="3"/>
        <v>640</v>
      </c>
      <c r="F43" s="73">
        <f t="shared" si="3"/>
        <v>740</v>
      </c>
      <c r="G43" s="73">
        <f t="shared" si="3"/>
        <v>840</v>
      </c>
      <c r="H43" s="73">
        <f t="shared" si="3"/>
        <v>940</v>
      </c>
      <c r="I43" s="73">
        <f t="shared" si="3"/>
        <v>1040</v>
      </c>
      <c r="J43" s="73">
        <f t="shared" si="3"/>
        <v>1140</v>
      </c>
      <c r="K43" s="73">
        <f t="shared" si="3"/>
        <v>1240</v>
      </c>
      <c r="L43" s="73">
        <f t="shared" si="3"/>
        <v>1340</v>
      </c>
      <c r="M43" s="73">
        <f t="shared" si="3"/>
        <v>1440</v>
      </c>
      <c r="N43" s="73">
        <f t="shared" si="3"/>
        <v>1540</v>
      </c>
    </row>
    <row r="44" spans="2:14" ht="15.6" thickBot="1" x14ac:dyDescent="0.3">
      <c r="B44" s="18"/>
      <c r="C44" s="76" t="s">
        <v>31</v>
      </c>
      <c r="D44" s="74">
        <f t="shared" ref="D44:N44" si="4">D40*D39</f>
        <v>0</v>
      </c>
      <c r="E44" s="74">
        <f t="shared" si="4"/>
        <v>200</v>
      </c>
      <c r="F44" s="74">
        <f t="shared" si="4"/>
        <v>400</v>
      </c>
      <c r="G44" s="74">
        <f t="shared" si="4"/>
        <v>600</v>
      </c>
      <c r="H44" s="74">
        <f t="shared" si="4"/>
        <v>800</v>
      </c>
      <c r="I44" s="74">
        <f t="shared" si="4"/>
        <v>1000</v>
      </c>
      <c r="J44" s="74">
        <f t="shared" si="4"/>
        <v>1200</v>
      </c>
      <c r="K44" s="74">
        <f t="shared" si="4"/>
        <v>1400</v>
      </c>
      <c r="L44" s="74">
        <f t="shared" si="4"/>
        <v>1600</v>
      </c>
      <c r="M44" s="74">
        <f t="shared" si="4"/>
        <v>1800</v>
      </c>
      <c r="N44" s="74">
        <f t="shared" si="4"/>
        <v>2000</v>
      </c>
    </row>
    <row r="45" spans="2:14" ht="15" x14ac:dyDescent="0.25">
      <c r="B45" s="19"/>
      <c r="C45" s="77" t="s">
        <v>24</v>
      </c>
      <c r="D45" s="75">
        <f t="shared" ref="D45:N45" si="5">D44-D43</f>
        <v>-540</v>
      </c>
      <c r="E45" s="75">
        <f t="shared" si="5"/>
        <v>-440</v>
      </c>
      <c r="F45" s="75">
        <f t="shared" si="5"/>
        <v>-340</v>
      </c>
      <c r="G45" s="75">
        <f t="shared" si="5"/>
        <v>-240</v>
      </c>
      <c r="H45" s="75">
        <f t="shared" si="5"/>
        <v>-140</v>
      </c>
      <c r="I45" s="75">
        <f t="shared" si="5"/>
        <v>-40</v>
      </c>
      <c r="J45" s="75">
        <f t="shared" si="5"/>
        <v>60</v>
      </c>
      <c r="K45" s="75">
        <f t="shared" si="5"/>
        <v>160</v>
      </c>
      <c r="L45" s="75">
        <f t="shared" si="5"/>
        <v>260</v>
      </c>
      <c r="M45" s="75">
        <f t="shared" si="5"/>
        <v>360</v>
      </c>
      <c r="N45" s="75">
        <f t="shared" si="5"/>
        <v>460</v>
      </c>
    </row>
  </sheetData>
  <sheetProtection formatCells="0" formatColumns="0" formatRows="0" insertColumns="0" insertRows="0" deleteColumns="0" deleteRows="0" sort="0"/>
  <scenarios current="0" show="0" sqref="H30">
    <scenario name="Lower price" count="2" user="Sally Herigstad" comment="Created by SH on 2/18/2004">
      <inputCells r="E6" val="4" numFmtId="37"/>
      <inputCells r="E7" val="600" numFmtId="37"/>
    </scenario>
    <scenario name="Higher price" count="2" user="Sally Herigstad" comment="Created by SH on 2/18/2004">
      <inputCells r="E6" val="6" numFmtId="37"/>
      <inputCells r="E7" val="450" numFmtId="37"/>
    </scenario>
  </scenarios>
  <mergeCells count="4">
    <mergeCell ref="E35:F35"/>
    <mergeCell ref="E34:F34"/>
    <mergeCell ref="L34:M34"/>
    <mergeCell ref="H1:N1"/>
  </mergeCells>
  <phoneticPr fontId="0" type="noConversion"/>
  <dataValidations count="3">
    <dataValidation allowBlank="1" showInputMessage="1" showErrorMessage="1" error="Please enter an amount between -10,000,000 and 10,000,000." sqref="H5 H3 E28 E29 E30 F36:F37 E34:E35 G48:G65535 E8 F6:F7 G21 E16:E20 F18:F19" xr:uid="{00000000-0002-0000-0000-000000000000}"/>
    <dataValidation type="decimal" allowBlank="1" showInputMessage="1" showErrorMessage="1" error="Please enter an amount between -10,000,000 and 10,000,000." sqref="F38 H48:H65535 D42:N42 F47:F65535 F21:F22 G5 G3 G29 G31 J34:J38 G22 F11:F15 F9:G10" xr:uid="{00000000-0002-0000-0000-000001000000}">
      <formula1>-10000000</formula1>
      <formula2>10000000</formula2>
    </dataValidation>
    <dataValidation type="decimal" allowBlank="1" showInputMessage="1" showErrorMessage="1" error="Please enter an amount between (10,000,000) and 10,000,000." sqref="E6:E7 E23:E27 E11:E15" xr:uid="{00000000-0002-0000-0000-000002000000}">
      <formula1>-10000000</formula1>
      <formula2>10000000</formula2>
    </dataValidation>
  </dataValidations>
  <printOptions horizontalCentered="1"/>
  <pageMargins left="0.65" right="0.65" top="0.8" bottom="0.8" header="0" footer="0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K22"/>
  <sheetViews>
    <sheetView zoomScale="130" zoomScaleNormal="130" workbookViewId="0">
      <selection activeCell="M14" sqref="M14"/>
    </sheetView>
  </sheetViews>
  <sheetFormatPr defaultRowHeight="13.2" x14ac:dyDescent="0.25"/>
  <cols>
    <col min="1" max="1" width="5" customWidth="1"/>
    <col min="2" max="3" width="9.6640625" customWidth="1"/>
    <col min="4" max="4" width="8.88671875" style="30"/>
    <col min="6" max="6" width="11.6640625" customWidth="1"/>
    <col min="7" max="8" width="10.88671875" bestFit="1" customWidth="1"/>
    <col min="11" max="11" width="10.5546875" customWidth="1"/>
  </cols>
  <sheetData>
    <row r="1" spans="2:11" x14ac:dyDescent="0.25">
      <c r="B1" s="36" t="s">
        <v>51</v>
      </c>
      <c r="C1" s="36"/>
      <c r="D1" s="37"/>
      <c r="E1" s="38"/>
      <c r="F1" s="38"/>
      <c r="G1" s="38"/>
      <c r="H1" s="38"/>
      <c r="I1" s="38"/>
      <c r="J1" s="38"/>
      <c r="K1" s="38"/>
    </row>
    <row r="2" spans="2:11" x14ac:dyDescent="0.25">
      <c r="B2" s="35" t="s">
        <v>65</v>
      </c>
      <c r="C2" s="35"/>
      <c r="D2" s="32"/>
      <c r="E2" s="33"/>
    </row>
    <row r="3" spans="2:11" x14ac:dyDescent="0.25">
      <c r="B3" s="35" t="s">
        <v>48</v>
      </c>
      <c r="C3" s="35"/>
      <c r="D3" s="32"/>
      <c r="E3" s="33"/>
    </row>
    <row r="4" spans="2:11" x14ac:dyDescent="0.25">
      <c r="D4" s="32"/>
      <c r="E4" s="33"/>
    </row>
    <row r="5" spans="2:11" x14ac:dyDescent="0.25">
      <c r="B5" s="43" t="s">
        <v>49</v>
      </c>
      <c r="C5" s="43"/>
      <c r="D5" s="44"/>
      <c r="E5" s="46"/>
      <c r="F5" s="45"/>
      <c r="G5" s="45"/>
      <c r="H5" s="45"/>
      <c r="I5" s="45"/>
      <c r="J5" s="45"/>
      <c r="K5" s="45"/>
    </row>
    <row r="7" spans="2:11" x14ac:dyDescent="0.25">
      <c r="B7" s="34" t="s">
        <v>41</v>
      </c>
      <c r="C7" s="31" t="s">
        <v>38</v>
      </c>
      <c r="D7" s="31" t="s">
        <v>7</v>
      </c>
      <c r="E7">
        <v>1</v>
      </c>
      <c r="F7" t="s">
        <v>52</v>
      </c>
    </row>
    <row r="8" spans="2:11" x14ac:dyDescent="0.25">
      <c r="B8" s="39"/>
      <c r="C8" s="40" t="s">
        <v>42</v>
      </c>
      <c r="D8" s="40" t="s">
        <v>43</v>
      </c>
      <c r="F8" t="s">
        <v>53</v>
      </c>
    </row>
    <row r="9" spans="2:11" x14ac:dyDescent="0.25">
      <c r="B9" s="32">
        <v>2015</v>
      </c>
      <c r="C9" s="33">
        <v>14</v>
      </c>
      <c r="D9" s="33">
        <v>150</v>
      </c>
      <c r="E9">
        <v>2</v>
      </c>
      <c r="F9" s="35" t="s">
        <v>54</v>
      </c>
    </row>
    <row r="10" spans="2:11" x14ac:dyDescent="0.25">
      <c r="B10" s="32">
        <v>2016</v>
      </c>
      <c r="C10" s="33">
        <v>7</v>
      </c>
      <c r="D10" s="33">
        <v>140</v>
      </c>
      <c r="F10" s="35" t="s">
        <v>44</v>
      </c>
    </row>
    <row r="11" spans="2:11" x14ac:dyDescent="0.25">
      <c r="B11" s="32">
        <v>2017</v>
      </c>
      <c r="C11" s="33">
        <v>12</v>
      </c>
      <c r="D11" s="33">
        <v>180</v>
      </c>
      <c r="E11">
        <v>3</v>
      </c>
      <c r="F11" s="35" t="s">
        <v>55</v>
      </c>
    </row>
    <row r="12" spans="2:11" x14ac:dyDescent="0.25">
      <c r="B12" s="32">
        <v>2018</v>
      </c>
      <c r="C12" s="33">
        <v>16</v>
      </c>
      <c r="D12" s="33">
        <v>190</v>
      </c>
      <c r="F12" s="35" t="s">
        <v>56</v>
      </c>
    </row>
    <row r="13" spans="2:11" x14ac:dyDescent="0.25">
      <c r="B13" s="32">
        <v>2019</v>
      </c>
      <c r="C13" s="33">
        <v>20</v>
      </c>
      <c r="D13" s="33">
        <v>220</v>
      </c>
      <c r="F13" s="35" t="s">
        <v>57</v>
      </c>
    </row>
    <row r="14" spans="2:11" x14ac:dyDescent="0.25">
      <c r="B14" s="41">
        <v>2020</v>
      </c>
      <c r="C14" s="42">
        <v>31</v>
      </c>
      <c r="D14" s="42">
        <v>250</v>
      </c>
    </row>
    <row r="15" spans="2:11" x14ac:dyDescent="0.25">
      <c r="F15" s="78" t="s">
        <v>58</v>
      </c>
      <c r="G15" s="79"/>
      <c r="H15" s="79"/>
      <c r="I15" s="79"/>
      <c r="J15" s="79"/>
    </row>
    <row r="16" spans="2:11" x14ac:dyDescent="0.25">
      <c r="F16" s="80" t="s">
        <v>60</v>
      </c>
      <c r="G16" s="81">
        <f>INTERCEPT(C9:C14,D9:D14)</f>
        <v>-17.963531669865642</v>
      </c>
      <c r="H16" s="79"/>
      <c r="I16" s="79"/>
      <c r="J16" s="79"/>
    </row>
    <row r="17" spans="6:10" x14ac:dyDescent="0.25">
      <c r="F17" s="80" t="s">
        <v>59</v>
      </c>
      <c r="G17" s="81">
        <f>SLOPE(C9:C14,D9:D14)</f>
        <v>0.1838771593090211</v>
      </c>
      <c r="H17" s="79"/>
      <c r="I17" s="79"/>
      <c r="J17" s="79"/>
    </row>
    <row r="18" spans="6:10" x14ac:dyDescent="0.25">
      <c r="F18" s="82" t="s">
        <v>61</v>
      </c>
      <c r="G18" s="79"/>
      <c r="H18" s="79"/>
      <c r="I18" s="79"/>
      <c r="J18" s="79"/>
    </row>
    <row r="19" spans="6:10" x14ac:dyDescent="0.25">
      <c r="F19" s="83" t="s">
        <v>46</v>
      </c>
      <c r="G19" s="79"/>
      <c r="H19" s="79"/>
      <c r="I19" s="79"/>
      <c r="J19" s="79"/>
    </row>
    <row r="20" spans="6:10" x14ac:dyDescent="0.25">
      <c r="F20" s="83" t="s">
        <v>39</v>
      </c>
      <c r="G20" s="79"/>
      <c r="H20" s="79"/>
      <c r="I20" s="79"/>
      <c r="J20" s="79"/>
    </row>
    <row r="21" spans="6:10" x14ac:dyDescent="0.25">
      <c r="F21" s="84" t="s">
        <v>45</v>
      </c>
      <c r="G21" s="84" t="s">
        <v>47</v>
      </c>
      <c r="H21" s="79"/>
      <c r="I21" s="79"/>
      <c r="J21" s="79"/>
    </row>
    <row r="22" spans="6:10" x14ac:dyDescent="0.25">
      <c r="F22" s="85" t="s">
        <v>40</v>
      </c>
      <c r="G22" s="86">
        <f>-G16/G17</f>
        <v>97.693110647181626</v>
      </c>
      <c r="H22" s="78" t="s">
        <v>50</v>
      </c>
      <c r="I22" s="78"/>
      <c r="J22" s="78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showRowColHeaders="0" workbookViewId="0"/>
  </sheetViews>
  <sheetFormatPr defaultRowHeight="13.2" x14ac:dyDescent="0.25"/>
  <sheetData>
    <row r="1" spans="1:2" x14ac:dyDescent="0.25">
      <c r="A1" t="s">
        <v>0</v>
      </c>
      <c r="B1" t="b">
        <v>0</v>
      </c>
    </row>
    <row r="2" spans="1:2" x14ac:dyDescent="0.25">
      <c r="A2" t="s">
        <v>1</v>
      </c>
      <c r="B2" t="b">
        <v>0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Ανάλυση Νεκρού Σημείου</vt:lpstr>
      <vt:lpstr>BEP με Παλινδρόμηση</vt:lpstr>
      <vt:lpstr>Διάγραμμα Νεκρού Σημείου</vt:lpstr>
      <vt:lpstr>Breakeven_point</vt:lpstr>
      <vt:lpstr>Company_name</vt:lpstr>
      <vt:lpstr>Fixed_costs</vt:lpstr>
      <vt:lpstr>Gross_margin</vt:lpstr>
      <vt:lpstr>Net_profit</vt:lpstr>
      <vt:lpstr>Sales_price_unit</vt:lpstr>
      <vt:lpstr>Sales_volume_units</vt:lpstr>
      <vt:lpstr>TemplatePrintArea</vt:lpstr>
      <vt:lpstr>Total_fixed</vt:lpstr>
      <vt:lpstr>Total_Sales</vt:lpstr>
      <vt:lpstr>Total_variable</vt:lpstr>
      <vt:lpstr>Unit_contrib_margin</vt:lpstr>
      <vt:lpstr>Variable_cost_unit</vt:lpstr>
      <vt:lpstr>Variable_costs_unit</vt:lpstr>
      <vt:lpstr>Variable_Unit_Cost</vt:lpstr>
    </vt:vector>
  </TitlesOfParts>
  <Manager/>
  <Company>TemplateZone by KMT Software,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 G</dc:creator>
  <cp:keywords/>
  <dc:description/>
  <cp:lastModifiedBy>Perry Gogas</cp:lastModifiedBy>
  <cp:lastPrinted>2008-12-13T01:27:28Z</cp:lastPrinted>
  <dcterms:created xsi:type="dcterms:W3CDTF">1997-03-01T10:49:21Z</dcterms:created>
  <dcterms:modified xsi:type="dcterms:W3CDTF">2025-02-16T01:40:16Z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TC011165121033</vt:lpwstr>
  </property>
</Properties>
</file>