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3335" windowHeight="7275" activeTab="1"/>
  </bookViews>
  <sheets>
    <sheet name="1 Sample T 2" sheetId="7" r:id="rId1"/>
    <sheet name="2 Sample T 2" sheetId="8" r:id="rId2"/>
    <sheet name="Sheet1" sheetId="1" r:id="rId3"/>
    <sheet name="Sheet2" sheetId="2" r:id="rId4"/>
    <sheet name="Sheet3" sheetId="3" r:id="rId5"/>
  </sheets>
  <externalReferences>
    <externalReference r:id="rId6"/>
  </externalReferences>
  <calcPr calcId="124519" concurrentCalc="0"/>
</workbook>
</file>

<file path=xl/calcChain.xml><?xml version="1.0" encoding="utf-8"?>
<calcChain xmlns="http://schemas.openxmlformats.org/spreadsheetml/2006/main">
  <c r="B36" i="8"/>
  <c r="I18"/>
  <c r="I13" l="1"/>
  <c r="K13" s="1"/>
  <c r="I9"/>
  <c r="G13" s="1"/>
</calcChain>
</file>

<file path=xl/sharedStrings.xml><?xml version="1.0" encoding="utf-8"?>
<sst xmlns="http://schemas.openxmlformats.org/spreadsheetml/2006/main" count="147" uniqueCount="90">
  <si>
    <t>p-value</t>
  </si>
  <si>
    <t>sig</t>
  </si>
  <si>
    <t>lower</t>
  </si>
  <si>
    <t>upper</t>
  </si>
  <si>
    <t>std err</t>
  </si>
  <si>
    <t>Control</t>
  </si>
  <si>
    <r>
      <t>&gt; 0.05 = </t>
    </r>
    <r>
      <rPr>
        <b/>
        <i/>
        <sz val="12"/>
        <color theme="0"/>
        <rFont val="Georgia"/>
        <family val="1"/>
      </rPr>
      <t>α</t>
    </r>
  </si>
  <si>
    <t>Raw data</t>
  </si>
  <si>
    <t>Sample Data</t>
  </si>
  <si>
    <t>Mean</t>
  </si>
  <si>
    <t>Standard Error</t>
  </si>
  <si>
    <t>Median</t>
  </si>
  <si>
    <t>Mode</t>
  </si>
  <si>
    <t>Standard Deviation</t>
  </si>
  <si>
    <t>Min</t>
  </si>
  <si>
    <t>Sample Variance</t>
  </si>
  <si>
    <t>Q1-Min</t>
  </si>
  <si>
    <t>Kurtosis</t>
  </si>
  <si>
    <t>Med-Q1</t>
  </si>
  <si>
    <t>Skewness</t>
  </si>
  <si>
    <t>Q3-Med</t>
  </si>
  <si>
    <t>Range</t>
  </si>
  <si>
    <t>Max-Q3</t>
  </si>
  <si>
    <t>Maximum</t>
  </si>
  <si>
    <t>Minimum</t>
  </si>
  <si>
    <t>Sum</t>
  </si>
  <si>
    <t>Count</t>
  </si>
  <si>
    <t>Geometric Mean</t>
  </si>
  <si>
    <t>Harmonic Mean</t>
  </si>
  <si>
    <t>T Test: One Sample</t>
  </si>
  <si>
    <t>SUMMARY</t>
  </si>
  <si>
    <t>Alpha</t>
  </si>
  <si>
    <t>Std Dev</t>
  </si>
  <si>
    <t>Std Err</t>
  </si>
  <si>
    <t>t</t>
  </si>
  <si>
    <t>df</t>
  </si>
  <si>
    <t>Cohen d</t>
  </si>
  <si>
    <t>Effect r</t>
  </si>
  <si>
    <t>T TEST</t>
  </si>
  <si>
    <t xml:space="preserve"> </t>
  </si>
  <si>
    <t>t-crit</t>
  </si>
  <si>
    <t>=TDIST(ABS(J28),K28,1)</t>
  </si>
  <si>
    <t>=TINV(J26*2,K28)</t>
  </si>
  <si>
    <t>=TDIST(ABS(J28),K28,2)</t>
  </si>
  <si>
    <t>=TINV(J26,K28)</t>
  </si>
  <si>
    <r>
      <t>H</t>
    </r>
    <r>
      <rPr>
        <b/>
        <sz val="8"/>
        <color rgb="FF333333"/>
        <rFont val="Georgia"/>
        <family val="1"/>
      </rPr>
      <t>0</t>
    </r>
    <r>
      <rPr>
        <b/>
        <sz val="12"/>
        <color rgb="FF333333"/>
        <rFont val="Georgia"/>
        <family val="1"/>
      </rPr>
      <t xml:space="preserve">: </t>
    </r>
    <r>
      <rPr>
        <b/>
        <i/>
        <sz val="12"/>
        <color rgb="FF333333"/>
        <rFont val="Georgia"/>
        <family val="1"/>
      </rPr>
      <t>µ</t>
    </r>
    <r>
      <rPr>
        <b/>
        <sz val="12"/>
        <color rgb="FF333333"/>
        <rFont val="Georgia"/>
        <family val="1"/>
      </rPr>
      <t> = 78</t>
    </r>
  </si>
  <si>
    <r>
      <t>&lt; 0.05 = </t>
    </r>
    <r>
      <rPr>
        <b/>
        <i/>
        <sz val="12"/>
        <color theme="0"/>
        <rFont val="Georgia"/>
        <family val="1"/>
      </rPr>
      <t>α</t>
    </r>
  </si>
  <si>
    <r>
      <t xml:space="preserve">    |</t>
    </r>
    <r>
      <rPr>
        <i/>
        <sz val="14"/>
        <color rgb="FF333333"/>
        <rFont val="Georgia"/>
        <family val="1"/>
      </rPr>
      <t>tobs</t>
    </r>
    <r>
      <rPr>
        <sz val="14"/>
        <color rgb="FF333333"/>
        <rFont val="Georgia"/>
        <family val="1"/>
      </rPr>
      <t>| = 3.66 &gt; 2.02 =|</t>
    </r>
    <r>
      <rPr>
        <i/>
        <sz val="14"/>
        <color rgb="FF333333"/>
        <rFont val="Georgia"/>
        <family val="1"/>
      </rPr>
      <t>tcrit</t>
    </r>
    <r>
      <rPr>
        <sz val="14"/>
        <color rgb="FF333333"/>
        <rFont val="Georgia"/>
        <family val="1"/>
      </rPr>
      <t>|</t>
    </r>
  </si>
  <si>
    <r>
      <t>p-value = TDIST(</t>
    </r>
    <r>
      <rPr>
        <i/>
        <sz val="14"/>
        <color rgb="FF333333"/>
        <rFont val="Georgia"/>
        <family val="1"/>
      </rPr>
      <t>t, df,</t>
    </r>
    <r>
      <rPr>
        <sz val="14"/>
        <color rgb="FF333333"/>
        <rFont val="Georgia"/>
        <family val="1"/>
      </rPr>
      <t xml:space="preserve"> 2 or 1)</t>
    </r>
  </si>
  <si>
    <r>
      <t>tcrit </t>
    </r>
    <r>
      <rPr>
        <sz val="14"/>
        <color rgb="FF333333"/>
        <rFont val="Georgia"/>
        <family val="1"/>
      </rPr>
      <t>= TINV(</t>
    </r>
    <r>
      <rPr>
        <i/>
        <sz val="14"/>
        <color rgb="FF333333"/>
        <rFont val="Georgia"/>
        <family val="1"/>
      </rPr>
      <t>α, df</t>
    </r>
    <r>
      <rPr>
        <sz val="14"/>
        <color rgb="FF333333"/>
        <rFont val="Georgia"/>
        <family val="1"/>
      </rPr>
      <t>)</t>
    </r>
  </si>
  <si>
    <t>Drug</t>
  </si>
  <si>
    <t>T Test: Two Independent Samples</t>
  </si>
  <si>
    <t>Groups</t>
  </si>
  <si>
    <t>Variance</t>
  </si>
  <si>
    <t>Pooled</t>
  </si>
  <si>
    <t>T TEST: Equal Variances</t>
  </si>
  <si>
    <t>t-stat</t>
  </si>
  <si>
    <t>effect r</t>
  </si>
  <si>
    <t>T TEST: Unequal Variances</t>
  </si>
  <si>
    <t>Bins</t>
  </si>
  <si>
    <t>Frequency</t>
  </si>
  <si>
    <t>More</t>
  </si>
  <si>
    <r>
      <t>H</t>
    </r>
    <r>
      <rPr>
        <b/>
        <sz val="8"/>
        <color rgb="FF333333"/>
        <rFont val="Georgia"/>
        <family val="1"/>
      </rPr>
      <t>0</t>
    </r>
    <r>
      <rPr>
        <b/>
        <sz val="12"/>
        <color rgb="FF333333"/>
        <rFont val="Georgia"/>
        <family val="1"/>
      </rPr>
      <t xml:space="preserve">: </t>
    </r>
    <r>
      <rPr>
        <b/>
        <i/>
        <sz val="12"/>
        <color rgb="FF333333"/>
        <rFont val="Georgia"/>
        <family val="1"/>
      </rPr>
      <t>μ</t>
    </r>
    <r>
      <rPr>
        <b/>
        <i/>
        <sz val="8"/>
        <color rgb="FF333333"/>
        <rFont val="Georgia"/>
        <family val="1"/>
      </rPr>
      <t>control</t>
    </r>
    <r>
      <rPr>
        <b/>
        <i/>
        <sz val="12"/>
        <color rgb="FF333333"/>
        <rFont val="Georgia"/>
        <family val="1"/>
      </rPr>
      <t> = μ</t>
    </r>
    <r>
      <rPr>
        <b/>
        <i/>
        <sz val="8"/>
        <color rgb="FF333333"/>
        <rFont val="Georgia"/>
        <family val="1"/>
      </rPr>
      <t>drug</t>
    </r>
  </si>
  <si>
    <t>Equal variances</t>
  </si>
  <si>
    <t>Unequal variances</t>
  </si>
  <si>
    <t>Αναμενόμενη τιμή = 78</t>
  </si>
  <si>
    <t>Δηλαδή ο μέσος όρος τοων τιμών είναι στατιστικά διαφορετικός από την αναμενόμενη τιμή 78</t>
  </si>
  <si>
    <t>=MIN(A5:D14)</t>
  </si>
  <si>
    <t>=QUARTILE(A5:D14,1)-K10</t>
  </si>
  <si>
    <t>=MEDIAN(A5:D14)-QUARTILE(W4:W43,1)</t>
  </si>
  <si>
    <t>=QUARTILE(A5:D14,3)-MEDIAN(A5:D14)</t>
  </si>
  <si>
    <t>=MAX(A5:D14)-QUARTILE(A5:D14,3)</t>
  </si>
  <si>
    <t>Hyp Mean =</t>
  </si>
  <si>
    <t>Μονόπλευρος</t>
  </si>
  <si>
    <t>Αμφίπλευρος</t>
  </si>
  <si>
    <t>Alpha =</t>
  </si>
  <si>
    <t>Hyp Mean Diff =</t>
  </si>
  <si>
    <r>
      <t>tobs</t>
    </r>
    <r>
      <rPr>
        <sz val="12"/>
        <color rgb="FF333333"/>
        <rFont val="Georgia"/>
        <family val="1"/>
      </rPr>
      <t xml:space="preserve"> = .10 &lt; 2.07 = </t>
    </r>
    <r>
      <rPr>
        <i/>
        <sz val="12"/>
        <color rgb="FF333333"/>
        <rFont val="Georgia"/>
        <family val="1"/>
      </rPr>
      <t xml:space="preserve">tcrit </t>
    </r>
    <r>
      <rPr>
        <sz val="12"/>
        <color rgb="FF333333"/>
        <rFont val="Georgia"/>
        <family val="1"/>
      </rPr>
      <t xml:space="preserve">(or p-value = .921 &gt; .05 = </t>
    </r>
    <r>
      <rPr>
        <i/>
        <sz val="12"/>
        <color rgb="FF333333"/>
        <rFont val="Georgia"/>
        <family val="1"/>
      </rPr>
      <t>α</t>
    </r>
  </si>
  <si>
    <r>
      <t>tobs</t>
    </r>
    <r>
      <rPr>
        <sz val="12"/>
        <color rgb="FF333333"/>
        <rFont val="Georgia"/>
        <family val="1"/>
      </rPr>
      <t xml:space="preserve"> = .10 &lt; 2.07 = </t>
    </r>
    <r>
      <rPr>
        <i/>
        <sz val="12"/>
        <color rgb="FF333333"/>
        <rFont val="Georgia"/>
        <family val="1"/>
      </rPr>
      <t xml:space="preserve">tcrit </t>
    </r>
  </si>
  <si>
    <t>Δηλαδή το νέο φάρμακο 
δεν δουλεύει!</t>
  </si>
  <si>
    <t>One sample t-test (Έλεγχος υπόθεσης για το μέσο όρο πληθυσμού με άγνωστη διασπορά)</t>
  </si>
  <si>
    <t>t-test: two independent samples (Έλεγχος υπόθεσης για τη διαφορά δύο δειγματικών μέσων από πληθυσμούς με άγνωστες αλλά ίσες διασπορές)</t>
  </si>
  <si>
    <r>
      <t>df</t>
    </r>
    <r>
      <rPr>
        <i/>
        <sz val="12"/>
        <rFont val="Calibri"/>
        <family val="2"/>
        <scheme val="minor"/>
      </rPr>
      <t xml:space="preserve"> =</t>
    </r>
  </si>
  <si>
    <t>Effect</t>
  </si>
  <si>
    <t>Cohen</t>
  </si>
  <si>
    <t xml:space="preserve">  α για αμφίπλευρο έλεγχο (x2 για μονόπλευρο)</t>
  </si>
  <si>
    <t>Η κατανομή των τιμών στο διάγραμμα συχνοτήτων (αριστερά) και στα θηκογράμματα (πάνω) φαίνεται να είναι συμμετρική (προσομοιάζει την κανονική κατανομή), άρα παρά το μικρό δείγμα (n=12) μπορούμε να χρησιμοποιήσουμε t-test</t>
  </si>
  <si>
    <r>
      <t xml:space="preserve">Αν </t>
    </r>
    <r>
      <rPr>
        <b/>
        <sz val="14"/>
        <color rgb="FFFF0000"/>
        <rFont val="Calibri"/>
        <family val="2"/>
        <scheme val="minor"/>
      </rPr>
      <t>d &gt; 0.8</t>
    </r>
    <r>
      <rPr>
        <b/>
        <sz val="14"/>
        <color theme="1"/>
        <rFont val="Calibri"/>
        <family val="2"/>
        <scheme val="minor"/>
      </rPr>
      <t xml:space="preserve"> έχουμε μεγάλη διαφορά μεταξύ των δύο δειγμάτων</t>
    </r>
  </si>
  <si>
    <r>
      <t>Αν</t>
    </r>
    <r>
      <rPr>
        <b/>
        <sz val="14"/>
        <color rgb="FFFF0000"/>
        <rFont val="Calibri"/>
        <family val="2"/>
        <scheme val="minor"/>
      </rPr>
      <t xml:space="preserve"> r &gt; 0.5 </t>
    </r>
    <r>
      <rPr>
        <b/>
        <sz val="14"/>
        <color theme="1"/>
        <rFont val="Calibri"/>
        <family val="2"/>
        <scheme val="minor"/>
      </rPr>
      <t>έχουμε μεγάλη διαφορά
μεταξύ των δύο δειγμάτων</t>
    </r>
  </si>
  <si>
    <t>Συνήθως μx - μy = 0</t>
  </si>
</sst>
</file>

<file path=xl/styles.xml><?xml version="1.0" encoding="utf-8"?>
<styleSheet xmlns="http://schemas.openxmlformats.org/spreadsheetml/2006/main">
  <numFmts count="3">
    <numFmt numFmtId="164" formatCode="0.00000"/>
    <numFmt numFmtId="165" formatCode="0.0000"/>
    <numFmt numFmtId="166" formatCode="0.000000"/>
  </numFmts>
  <fonts count="36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sz val="12"/>
      <color rgb="FF333333"/>
      <name val="Georgia"/>
      <family val="1"/>
    </font>
    <font>
      <i/>
      <sz val="12"/>
      <color rgb="FF333333"/>
      <name val="Georgia"/>
      <family val="1"/>
    </font>
    <font>
      <b/>
      <sz val="12"/>
      <color theme="0"/>
      <name val="Georgia"/>
      <family val="1"/>
    </font>
    <font>
      <b/>
      <i/>
      <sz val="12"/>
      <color theme="0"/>
      <name val="Georgia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rgb="FF333333"/>
      <name val="Georgia"/>
      <family val="1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333333"/>
      <name val="Georgia"/>
      <family val="1"/>
    </font>
    <font>
      <b/>
      <sz val="8"/>
      <color rgb="FF333333"/>
      <name val="Georgia"/>
      <family val="1"/>
    </font>
    <font>
      <b/>
      <i/>
      <sz val="12"/>
      <color rgb="FF333333"/>
      <name val="Georgia"/>
      <family val="1"/>
    </font>
    <font>
      <i/>
      <sz val="14"/>
      <color rgb="FF333333"/>
      <name val="Georgia"/>
      <family val="1"/>
    </font>
    <font>
      <b/>
      <i/>
      <sz val="8"/>
      <color rgb="FF333333"/>
      <name val="Georgia"/>
      <family val="1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0"/>
      <name val="Georgia"/>
      <family val="1"/>
    </font>
    <font>
      <b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14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165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5" fillId="0" borderId="0" xfId="0" applyFont="1"/>
    <xf numFmtId="0" fontId="0" fillId="0" borderId="0" xfId="0" applyFill="1"/>
    <xf numFmtId="0" fontId="0" fillId="4" borderId="0" xfId="0" applyFill="1"/>
    <xf numFmtId="0" fontId="0" fillId="0" borderId="0" xfId="0" applyAlignment="1">
      <alignment horizontal="right"/>
    </xf>
    <xf numFmtId="0" fontId="13" fillId="0" borderId="0" xfId="0" applyFont="1" applyFill="1" applyBorder="1" applyAlignment="1">
      <alignment horizontal="centerContinuous"/>
    </xf>
    <xf numFmtId="0" fontId="0" fillId="0" borderId="0" xfId="0" applyFill="1" applyBorder="1" applyAlignment="1"/>
    <xf numFmtId="1" fontId="0" fillId="0" borderId="0" xfId="0" applyNumberFormat="1" applyFill="1" applyBorder="1" applyAlignment="1"/>
    <xf numFmtId="0" fontId="0" fillId="0" borderId="0" xfId="0" applyNumberFormat="1"/>
    <xf numFmtId="0" fontId="0" fillId="0" borderId="0" xfId="0" applyNumberFormat="1" applyBorder="1"/>
    <xf numFmtId="0" fontId="0" fillId="0" borderId="7" xfId="0" applyNumberFormat="1" applyBorder="1"/>
    <xf numFmtId="0" fontId="14" fillId="0" borderId="0" xfId="0" applyFont="1"/>
    <xf numFmtId="0" fontId="2" fillId="4" borderId="0" xfId="0" applyFont="1" applyFill="1"/>
    <xf numFmtId="0" fontId="0" fillId="0" borderId="0" xfId="0" applyNumberFormat="1" applyFill="1"/>
    <xf numFmtId="0" fontId="13" fillId="0" borderId="11" xfId="0" applyFont="1" applyFill="1" applyBorder="1" applyAlignment="1">
      <alignment horizontal="centerContinuous"/>
    </xf>
    <xf numFmtId="0" fontId="0" fillId="0" borderId="12" xfId="0" applyFill="1" applyBorder="1" applyAlignment="1"/>
    <xf numFmtId="0" fontId="13" fillId="0" borderId="11" xfId="0" applyFont="1" applyFill="1" applyBorder="1" applyAlignment="1">
      <alignment horizontal="center"/>
    </xf>
    <xf numFmtId="0" fontId="0" fillId="0" borderId="0" xfId="0" applyNumberFormat="1" applyFill="1" applyBorder="1" applyAlignment="1"/>
    <xf numFmtId="2" fontId="0" fillId="0" borderId="0" xfId="0" applyNumberFormat="1"/>
    <xf numFmtId="0" fontId="2" fillId="0" borderId="0" xfId="0" applyFont="1" applyBorder="1"/>
    <xf numFmtId="0" fontId="14" fillId="0" borderId="0" xfId="0" applyFont="1" applyFill="1" applyAlignment="1">
      <alignment vertical="center"/>
    </xf>
    <xf numFmtId="0" fontId="9" fillId="0" borderId="0" xfId="0" applyFont="1"/>
    <xf numFmtId="2" fontId="9" fillId="0" borderId="0" xfId="0" applyNumberFormat="1" applyFont="1"/>
    <xf numFmtId="0" fontId="23" fillId="3" borderId="0" xfId="0" applyFont="1" applyFill="1"/>
    <xf numFmtId="0" fontId="24" fillId="3" borderId="0" xfId="0" applyFont="1" applyFill="1"/>
    <xf numFmtId="0" fontId="11" fillId="3" borderId="0" xfId="0" applyFont="1" applyFill="1"/>
    <xf numFmtId="0" fontId="13" fillId="0" borderId="2" xfId="0" applyFont="1" applyFill="1" applyBorder="1" applyAlignment="1">
      <alignment horizontal="center"/>
    </xf>
    <xf numFmtId="0" fontId="2" fillId="2" borderId="0" xfId="0" applyFont="1" applyFill="1" applyBorder="1"/>
    <xf numFmtId="0" fontId="9" fillId="0" borderId="7" xfId="0" applyFont="1" applyBorder="1"/>
    <xf numFmtId="2" fontId="9" fillId="0" borderId="7" xfId="0" applyNumberFormat="1" applyFont="1" applyBorder="1"/>
    <xf numFmtId="0" fontId="9" fillId="0" borderId="2" xfId="0" applyFont="1" applyBorder="1"/>
    <xf numFmtId="2" fontId="9" fillId="0" borderId="2" xfId="0" applyNumberFormat="1" applyFont="1" applyBorder="1"/>
    <xf numFmtId="0" fontId="26" fillId="0" borderId="9" xfId="0" applyFont="1" applyBorder="1" applyAlignment="1">
      <alignment horizontal="center"/>
    </xf>
    <xf numFmtId="0" fontId="22" fillId="0" borderId="2" xfId="0" applyFont="1" applyBorder="1"/>
    <xf numFmtId="0" fontId="28" fillId="0" borderId="9" xfId="0" applyFont="1" applyBorder="1" applyAlignment="1">
      <alignment horizontal="center"/>
    </xf>
    <xf numFmtId="0" fontId="32" fillId="4" borderId="0" xfId="0" applyFont="1" applyFill="1"/>
    <xf numFmtId="0" fontId="0" fillId="0" borderId="4" xfId="0" applyBorder="1" applyAlignment="1">
      <alignment horizontal="right"/>
    </xf>
    <xf numFmtId="0" fontId="18" fillId="2" borderId="0" xfId="0" applyFont="1" applyFill="1" applyBorder="1"/>
    <xf numFmtId="0" fontId="0" fillId="2" borderId="0" xfId="0" applyFill="1" applyBorder="1"/>
    <xf numFmtId="0" fontId="0" fillId="2" borderId="0" xfId="0" applyNumberFormat="1" applyFill="1" applyBorder="1"/>
    <xf numFmtId="0" fontId="20" fillId="0" borderId="4" xfId="0" applyFont="1" applyBorder="1"/>
    <xf numFmtId="0" fontId="10" fillId="0" borderId="0" xfId="0" applyFont="1" applyBorder="1"/>
    <xf numFmtId="0" fontId="10" fillId="2" borderId="0" xfId="0" applyFont="1" applyFill="1" applyBorder="1"/>
    <xf numFmtId="0" fontId="0" fillId="2" borderId="5" xfId="0" applyFill="1" applyBorder="1"/>
    <xf numFmtId="0" fontId="12" fillId="2" borderId="0" xfId="0" applyFont="1" applyFill="1" applyBorder="1" applyAlignment="1">
      <alignment horizontal="left"/>
    </xf>
    <xf numFmtId="164" fontId="30" fillId="0" borderId="0" xfId="0" applyNumberFormat="1" applyFont="1" applyBorder="1"/>
    <xf numFmtId="0" fontId="30" fillId="0" borderId="0" xfId="0" applyFont="1" applyBorder="1" applyAlignment="1">
      <alignment horizontal="center"/>
    </xf>
    <xf numFmtId="0" fontId="10" fillId="0" borderId="0" xfId="0" quotePrefix="1" applyFont="1" applyBorder="1"/>
    <xf numFmtId="0" fontId="7" fillId="3" borderId="0" xfId="0" applyFont="1" applyFill="1" applyBorder="1"/>
    <xf numFmtId="0" fontId="1" fillId="3" borderId="5" xfId="0" applyFont="1" applyFill="1" applyBorder="1"/>
    <xf numFmtId="0" fontId="0" fillId="3" borderId="5" xfId="0" applyFill="1" applyBorder="1"/>
    <xf numFmtId="0" fontId="0" fillId="0" borderId="7" xfId="0" applyFont="1" applyBorder="1"/>
    <xf numFmtId="0" fontId="33" fillId="0" borderId="0" xfId="0" applyNumberFormat="1" applyFont="1" applyBorder="1"/>
    <xf numFmtId="0" fontId="2" fillId="0" borderId="0" xfId="0" applyNumberFormat="1" applyFont="1"/>
    <xf numFmtId="0" fontId="12" fillId="2" borderId="0" xfId="0" applyFont="1" applyFill="1" applyBorder="1"/>
    <xf numFmtId="0" fontId="29" fillId="0" borderId="0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1" fillId="3" borderId="0" xfId="0" applyFont="1" applyFill="1" applyBorder="1"/>
    <xf numFmtId="0" fontId="0" fillId="3" borderId="0" xfId="0" applyFill="1" applyBorder="1"/>
    <xf numFmtId="0" fontId="29" fillId="0" borderId="4" xfId="0" applyFont="1" applyBorder="1" applyAlignment="1">
      <alignment horizontal="center"/>
    </xf>
    <xf numFmtId="0" fontId="10" fillId="0" borderId="15" xfId="0" applyFont="1" applyBorder="1"/>
    <xf numFmtId="0" fontId="10" fillId="0" borderId="13" xfId="0" applyFont="1" applyBorder="1"/>
    <xf numFmtId="0" fontId="10" fillId="0" borderId="16" xfId="0" applyFont="1" applyBorder="1"/>
    <xf numFmtId="0" fontId="10" fillId="0" borderId="17" xfId="0" applyFont="1" applyBorder="1"/>
    <xf numFmtId="0" fontId="10" fillId="0" borderId="6" xfId="0" applyFont="1" applyBorder="1"/>
    <xf numFmtId="0" fontId="30" fillId="0" borderId="7" xfId="0" applyFont="1" applyBorder="1"/>
    <xf numFmtId="0" fontId="10" fillId="0" borderId="7" xfId="0" applyFont="1" applyBorder="1"/>
    <xf numFmtId="0" fontId="10" fillId="0" borderId="14" xfId="0" applyFont="1" applyBorder="1"/>
    <xf numFmtId="0" fontId="10" fillId="0" borderId="9" xfId="0" applyFont="1" applyBorder="1"/>
    <xf numFmtId="0" fontId="20" fillId="2" borderId="9" xfId="0" applyFont="1" applyFill="1" applyBorder="1" applyAlignment="1">
      <alignment horizontal="right"/>
    </xf>
    <xf numFmtId="0" fontId="20" fillId="2" borderId="9" xfId="0" applyFont="1" applyFill="1" applyBorder="1" applyAlignment="1">
      <alignment horizontal="left"/>
    </xf>
    <xf numFmtId="164" fontId="30" fillId="0" borderId="7" xfId="0" applyNumberFormat="1" applyFont="1" applyBorder="1"/>
    <xf numFmtId="0" fontId="30" fillId="0" borderId="7" xfId="0" applyFont="1" applyBorder="1" applyAlignment="1">
      <alignment horizontal="center"/>
    </xf>
    <xf numFmtId="0" fontId="29" fillId="0" borderId="1" xfId="0" applyFont="1" applyBorder="1" applyAlignment="1">
      <alignment horizontal="right"/>
    </xf>
    <xf numFmtId="0" fontId="29" fillId="0" borderId="0" xfId="0" applyFont="1" applyBorder="1" applyAlignment="1">
      <alignment horizontal="right"/>
    </xf>
    <xf numFmtId="0" fontId="10" fillId="0" borderId="4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0" fontId="14" fillId="0" borderId="1" xfId="0" applyFont="1" applyBorder="1"/>
    <xf numFmtId="0" fontId="6" fillId="2" borderId="0" xfId="0" applyFont="1" applyFill="1" applyBorder="1"/>
    <xf numFmtId="0" fontId="7" fillId="3" borderId="7" xfId="0" applyFont="1" applyFill="1" applyBorder="1"/>
    <xf numFmtId="0" fontId="0" fillId="3" borderId="8" xfId="0" applyFill="1" applyBorder="1"/>
    <xf numFmtId="0" fontId="25" fillId="0" borderId="0" xfId="0" applyFont="1" applyBorder="1" applyAlignment="1">
      <alignment horizontal="right"/>
    </xf>
    <xf numFmtId="0" fontId="25" fillId="0" borderId="0" xfId="0" applyFont="1" applyBorder="1" applyAlignment="1">
      <alignment horizontal="left"/>
    </xf>
    <xf numFmtId="0" fontId="22" fillId="0" borderId="4" xfId="0" applyFont="1" applyBorder="1"/>
    <xf numFmtId="0" fontId="22" fillId="0" borderId="0" xfId="0" applyFont="1" applyBorder="1"/>
    <xf numFmtId="0" fontId="26" fillId="0" borderId="14" xfId="0" applyFont="1" applyBorder="1" applyAlignment="1">
      <alignment horizontal="center"/>
    </xf>
    <xf numFmtId="0" fontId="21" fillId="0" borderId="0" xfId="0" applyFont="1" applyBorder="1"/>
    <xf numFmtId="0" fontId="22" fillId="0" borderId="1" xfId="0" applyFont="1" applyBorder="1"/>
    <xf numFmtId="0" fontId="22" fillId="2" borderId="0" xfId="0" applyFont="1" applyFill="1" applyBorder="1"/>
    <xf numFmtId="0" fontId="21" fillId="0" borderId="4" xfId="0" applyFont="1" applyBorder="1"/>
    <xf numFmtId="0" fontId="27" fillId="0" borderId="0" xfId="0" applyFont="1" applyBorder="1" applyAlignment="1">
      <alignment horizontal="center"/>
    </xf>
    <xf numFmtId="0" fontId="22" fillId="0" borderId="7" xfId="0" applyFont="1" applyBorder="1"/>
    <xf numFmtId="0" fontId="27" fillId="0" borderId="7" xfId="0" applyFont="1" applyBorder="1" applyAlignment="1">
      <alignment horizontal="center"/>
    </xf>
    <xf numFmtId="0" fontId="21" fillId="2" borderId="0" xfId="0" applyFont="1" applyFill="1" applyBorder="1"/>
    <xf numFmtId="0" fontId="21" fillId="5" borderId="0" xfId="0" applyFont="1" applyFill="1" applyBorder="1"/>
    <xf numFmtId="0" fontId="9" fillId="5" borderId="0" xfId="0" applyFont="1" applyFill="1" applyBorder="1"/>
    <xf numFmtId="0" fontId="9" fillId="5" borderId="7" xfId="0" applyFont="1" applyFill="1" applyBorder="1"/>
    <xf numFmtId="0" fontId="34" fillId="6" borderId="2" xfId="0" applyFont="1" applyFill="1" applyBorder="1"/>
    <xf numFmtId="0" fontId="21" fillId="5" borderId="7" xfId="0" applyFont="1" applyFill="1" applyBorder="1"/>
    <xf numFmtId="0" fontId="22" fillId="0" borderId="4" xfId="0" applyFont="1" applyBorder="1" applyAlignment="1">
      <alignment horizontal="right"/>
    </xf>
    <xf numFmtId="0" fontId="22" fillId="0" borderId="6" xfId="0" applyFont="1" applyBorder="1" applyAlignment="1">
      <alignment horizontal="right"/>
    </xf>
    <xf numFmtId="0" fontId="27" fillId="0" borderId="0" xfId="0" applyFont="1" applyBorder="1" applyAlignment="1">
      <alignment horizontal="right"/>
    </xf>
    <xf numFmtId="0" fontId="27" fillId="0" borderId="0" xfId="0" applyFont="1" applyBorder="1"/>
    <xf numFmtId="0" fontId="0" fillId="0" borderId="0" xfId="0" applyFill="1" applyBorder="1"/>
    <xf numFmtId="0" fontId="2" fillId="2" borderId="5" xfId="0" applyFont="1" applyFill="1" applyBorder="1"/>
    <xf numFmtId="1" fontId="14" fillId="0" borderId="0" xfId="0" applyNumberFormat="1" applyFont="1"/>
    <xf numFmtId="1" fontId="14" fillId="0" borderId="7" xfId="0" applyNumberFormat="1" applyFont="1" applyBorder="1"/>
    <xf numFmtId="0" fontId="14" fillId="0" borderId="7" xfId="0" applyFont="1" applyBorder="1"/>
    <xf numFmtId="0" fontId="2" fillId="0" borderId="10" xfId="0" applyFont="1" applyBorder="1" applyAlignment="1">
      <alignment horizontal="right"/>
    </xf>
    <xf numFmtId="166" fontId="27" fillId="0" borderId="0" xfId="0" applyNumberFormat="1" applyFont="1" applyBorder="1"/>
    <xf numFmtId="166" fontId="27" fillId="0" borderId="7" xfId="0" applyNumberFormat="1" applyFont="1" applyBorder="1"/>
    <xf numFmtId="165" fontId="22" fillId="7" borderId="0" xfId="0" applyNumberFormat="1" applyFont="1" applyFill="1" applyBorder="1"/>
    <xf numFmtId="165" fontId="22" fillId="7" borderId="7" xfId="0" applyNumberFormat="1" applyFont="1" applyFill="1" applyBorder="1"/>
    <xf numFmtId="0" fontId="0" fillId="2" borderId="4" xfId="0" applyFill="1" applyBorder="1"/>
    <xf numFmtId="0" fontId="5" fillId="2" borderId="4" xfId="0" applyFont="1" applyFill="1" applyBorder="1"/>
    <xf numFmtId="0" fontId="28" fillId="2" borderId="4" xfId="0" applyFont="1" applyFill="1" applyBorder="1" applyAlignment="1">
      <alignment horizontal="right"/>
    </xf>
    <xf numFmtId="0" fontId="21" fillId="2" borderId="4" xfId="0" applyFont="1" applyFill="1" applyBorder="1" applyAlignment="1">
      <alignment horizontal="right"/>
    </xf>
    <xf numFmtId="49" fontId="22" fillId="0" borderId="0" xfId="0" applyNumberFormat="1" applyFont="1" applyBorder="1"/>
    <xf numFmtId="0" fontId="25" fillId="0" borderId="1" xfId="0" applyNumberFormat="1" applyFont="1" applyBorder="1"/>
    <xf numFmtId="0" fontId="25" fillId="0" borderId="2" xfId="0" applyNumberFormat="1" applyFont="1" applyBorder="1"/>
    <xf numFmtId="0" fontId="25" fillId="0" borderId="4" xfId="0" applyNumberFormat="1" applyFont="1" applyBorder="1"/>
    <xf numFmtId="0" fontId="25" fillId="0" borderId="0" xfId="0" applyNumberFormat="1" applyFont="1" applyBorder="1"/>
    <xf numFmtId="0" fontId="25" fillId="0" borderId="6" xfId="0" applyNumberFormat="1" applyFont="1" applyBorder="1"/>
    <xf numFmtId="0" fontId="25" fillId="0" borderId="7" xfId="0" applyNumberFormat="1" applyFont="1" applyBorder="1"/>
    <xf numFmtId="0" fontId="0" fillId="8" borderId="0" xfId="0" applyFill="1"/>
    <xf numFmtId="0" fontId="9" fillId="8" borderId="0" xfId="0" applyFont="1" applyFill="1" applyAlignment="1">
      <alignment horizontal="center"/>
    </xf>
    <xf numFmtId="0" fontId="9" fillId="8" borderId="0" xfId="0" applyFont="1" applyFill="1" applyAlignment="1">
      <alignment horizontal="right"/>
    </xf>
    <xf numFmtId="0" fontId="15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 vertical="center" wrapText="1"/>
    </xf>
    <xf numFmtId="0" fontId="20" fillId="2" borderId="9" xfId="0" applyFont="1" applyFill="1" applyBorder="1" applyAlignment="1">
      <alignment horizontal="right"/>
    </xf>
    <xf numFmtId="0" fontId="11" fillId="3" borderId="0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20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0" fontId="25" fillId="0" borderId="13" xfId="0" applyFont="1" applyBorder="1" applyAlignment="1">
      <alignment horizontal="right"/>
    </xf>
    <xf numFmtId="0" fontId="9" fillId="8" borderId="0" xfId="0" applyFont="1" applyFill="1" applyAlignment="1">
      <alignment horizontal="center" vertical="top" wrapText="1"/>
    </xf>
    <xf numFmtId="0" fontId="9" fillId="8" borderId="0" xfId="0" applyFont="1" applyFill="1" applyAlignment="1">
      <alignment horizontal="center" vertical="center"/>
    </xf>
    <xf numFmtId="0" fontId="9" fillId="8" borderId="0" xfId="0" applyFont="1" applyFill="1" applyAlignment="1">
      <alignment horizontal="center" vertical="center" wrapText="1"/>
    </xf>
    <xf numFmtId="2" fontId="0" fillId="0" borderId="0" xfId="0" applyNumberFormat="1" applyFill="1" applyBorder="1" applyAlignment="1"/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/>
    </xf>
    <xf numFmtId="0" fontId="0" fillId="0" borderId="6" xfId="0" applyFill="1" applyBorder="1" applyAlignment="1"/>
    <xf numFmtId="0" fontId="0" fillId="0" borderId="0" xfId="0" applyBorder="1" applyAlignment="1">
      <alignment horizontal="center"/>
    </xf>
    <xf numFmtId="2" fontId="2" fillId="2" borderId="0" xfId="0" applyNumberFormat="1" applyFont="1" applyFill="1" applyBorder="1"/>
    <xf numFmtId="0" fontId="5" fillId="0" borderId="0" xfId="0" applyFont="1" applyFill="1" applyBorder="1"/>
    <xf numFmtId="0" fontId="0" fillId="0" borderId="4" xfId="0" applyFill="1" applyBorder="1"/>
    <xf numFmtId="0" fontId="2" fillId="2" borderId="4" xfId="0" applyFont="1" applyFill="1" applyBorder="1"/>
    <xf numFmtId="0" fontId="2" fillId="9" borderId="1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it-IT"/>
            </a:pPr>
            <a:r>
              <a:rPr lang="en-US"/>
              <a:t>Box Plot</a:t>
            </a:r>
          </a:p>
        </c:rich>
      </c:tx>
      <c:layout/>
    </c:title>
    <c:plotArea>
      <c:layout/>
      <c:barChart>
        <c:barDir val="col"/>
        <c:grouping val="stacked"/>
        <c:ser>
          <c:idx val="0"/>
          <c:order val="0"/>
          <c:tx>
            <c:strRef>
              <c:f>'1 Sample T 2'!$F$27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="" xmlns:r="http://schemas.openxmlformats.org/officeDocument/2006/relationships"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cat>
            <c:numRef>
              <c:f>'1 Sample T 2'!$G$26</c:f>
              <c:numCache>
                <c:formatCode>General</c:formatCode>
                <c:ptCount val="1"/>
              </c:numCache>
            </c:numRef>
          </c:cat>
          <c:val>
            <c:numRef>
              <c:f>'1 Sample T 2'!$G$27</c:f>
              <c:numCache>
                <c:formatCode>General</c:formatCode>
                <c:ptCount val="1"/>
                <c:pt idx="0">
                  <c:v>35</c:v>
                </c:pt>
              </c:numCache>
            </c:numRef>
          </c:val>
        </c:ser>
        <c:ser>
          <c:idx val="1"/>
          <c:order val="1"/>
          <c:tx>
            <c:strRef>
              <c:f>'1 Sample T 2'!$F$28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="" xmlns:r="http://schemas.openxmlformats.org/officeDocument/2006/relationships"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errBars>
            <c:errBarType val="minus"/>
            <c:errValType val="percentage"/>
            <c:val val="100"/>
          </c:errBars>
          <c:cat>
            <c:numRef>
              <c:f>'1 Sample T 2'!$G$26</c:f>
              <c:numCache>
                <c:formatCode>General</c:formatCode>
                <c:ptCount val="1"/>
              </c:numCache>
            </c:numRef>
          </c:cat>
          <c:val>
            <c:numRef>
              <c:f>'1 Sample T 2'!$G$28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2"/>
          <c:order val="2"/>
          <c:tx>
            <c:strRef>
              <c:f>'1 Sample T 2'!$F$29</c:f>
              <c:strCache>
                <c:ptCount val="1"/>
                <c:pt idx="0">
                  <c:v>Med-Q1</c:v>
                </c:pt>
              </c:strCache>
            </c:strRef>
          </c:tx>
          <c:cat>
            <c:numRef>
              <c:f>'1 Sample T 2'!$G$26</c:f>
              <c:numCache>
                <c:formatCode>General</c:formatCode>
                <c:ptCount val="1"/>
              </c:numCache>
            </c:numRef>
          </c:cat>
          <c:val>
            <c:numRef>
              <c:f>'1 Sample T 2'!$G$29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3"/>
          <c:order val="3"/>
          <c:tx>
            <c:strRef>
              <c:f>'1 Sample T 2'!$F$30</c:f>
              <c:strCache>
                <c:ptCount val="1"/>
                <c:pt idx="0">
                  <c:v>Q3-Med</c:v>
                </c:pt>
              </c:strCache>
            </c:strRef>
          </c:tx>
          <c:errBars>
            <c:errBarType val="plus"/>
            <c:errValType val="cust"/>
            <c:plus>
              <c:numRef>
                <c:f>'1 Sample T 2'!$G$31</c:f>
                <c:numCache>
                  <c:formatCode>General</c:formatCode>
                  <c:ptCount val="1"/>
                  <c:pt idx="0">
                    <c:v>18.5</c:v>
                  </c:pt>
                </c:numCache>
              </c:numRef>
            </c:plus>
          </c:errBars>
          <c:cat>
            <c:numRef>
              <c:f>'1 Sample T 2'!$G$26</c:f>
              <c:numCache>
                <c:formatCode>General</c:formatCode>
                <c:ptCount val="1"/>
              </c:numCache>
            </c:numRef>
          </c:cat>
          <c:val>
            <c:numRef>
              <c:f>'1 Sample T 2'!$G$30</c:f>
              <c:numCache>
                <c:formatCode>General</c:formatCode>
                <c:ptCount val="1"/>
                <c:pt idx="0">
                  <c:v>13.5</c:v>
                </c:pt>
              </c:numCache>
            </c:numRef>
          </c:val>
        </c:ser>
        <c:overlap val="100"/>
        <c:axId val="94216960"/>
        <c:axId val="94218880"/>
      </c:barChart>
      <c:catAx>
        <c:axId val="9421696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94218880"/>
        <c:crosses val="autoZero"/>
        <c:auto val="1"/>
        <c:lblAlgn val="ctr"/>
        <c:lblOffset val="100"/>
      </c:catAx>
      <c:valAx>
        <c:axId val="942188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94216960"/>
        <c:crosses val="autoZero"/>
        <c:crossBetween val="between"/>
      </c:valAx>
    </c:plotArea>
    <c:plotVisOnly val="1"/>
    <c:dispBlanksAs val="gap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it-IT"/>
            </a:pPr>
            <a:r>
              <a:rPr lang="it-IT"/>
              <a:t>Control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Frequency</c:v>
          </c:tx>
          <c:cat>
            <c:strRef>
              <c:f>'2 Sample T 2'!$H$41:$H$46</c:f>
              <c:strCache>
                <c:ptCount val="6"/>
                <c:pt idx="0">
                  <c:v>10</c:v>
                </c:pt>
                <c:pt idx="1">
                  <c:v>13</c:v>
                </c:pt>
                <c:pt idx="2">
                  <c:v>16</c:v>
                </c:pt>
                <c:pt idx="3">
                  <c:v>19</c:v>
                </c:pt>
                <c:pt idx="4">
                  <c:v>22</c:v>
                </c:pt>
                <c:pt idx="5">
                  <c:v>More</c:v>
                </c:pt>
              </c:strCache>
            </c:strRef>
          </c:cat>
          <c:val>
            <c:numRef>
              <c:f>'2 Sample T 2'!$I$41:$I$46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</c:ser>
        <c:axId val="81926784"/>
        <c:axId val="84461056"/>
      </c:barChart>
      <c:catAx>
        <c:axId val="819267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it-IT"/>
                </a:pPr>
                <a:r>
                  <a:rPr lang="it-IT"/>
                  <a:t>Bins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84461056"/>
        <c:crosses val="autoZero"/>
        <c:auto val="1"/>
        <c:lblAlgn val="ctr"/>
        <c:lblOffset val="100"/>
      </c:catAx>
      <c:valAx>
        <c:axId val="8446105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it-IT"/>
                </a:pPr>
                <a:r>
                  <a:rPr lang="it-IT"/>
                  <a:t>Frequency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81926784"/>
        <c:crosses val="autoZero"/>
        <c:crossBetween val="between"/>
      </c:valAx>
    </c:plotArea>
    <c:plotVisOnly val="1"/>
    <c:dispBlanksAs val="gap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it-IT"/>
            </a:pPr>
            <a:r>
              <a:rPr lang="it-IT"/>
              <a:t>Drug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Frequency</c:v>
          </c:tx>
          <c:cat>
            <c:strRef>
              <c:f>'2 Sample T 2'!$H$53:$H$58</c:f>
              <c:strCache>
                <c:ptCount val="6"/>
                <c:pt idx="0">
                  <c:v>10</c:v>
                </c:pt>
                <c:pt idx="1">
                  <c:v>13</c:v>
                </c:pt>
                <c:pt idx="2">
                  <c:v>16</c:v>
                </c:pt>
                <c:pt idx="3">
                  <c:v>19</c:v>
                </c:pt>
                <c:pt idx="4">
                  <c:v>22</c:v>
                </c:pt>
                <c:pt idx="5">
                  <c:v>More</c:v>
                </c:pt>
              </c:strCache>
            </c:strRef>
          </c:cat>
          <c:val>
            <c:numRef>
              <c:f>'2 Sample T 2'!$I$53:$I$58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</c:numCache>
            </c:numRef>
          </c:val>
        </c:ser>
        <c:axId val="84124800"/>
        <c:axId val="84126720"/>
      </c:barChart>
      <c:catAx>
        <c:axId val="841248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it-IT"/>
                </a:pPr>
                <a:r>
                  <a:rPr lang="it-IT"/>
                  <a:t>Bins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84126720"/>
        <c:crosses val="autoZero"/>
        <c:auto val="1"/>
        <c:lblAlgn val="ctr"/>
        <c:lblOffset val="100"/>
      </c:catAx>
      <c:valAx>
        <c:axId val="8412672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it-IT"/>
                </a:pPr>
                <a:r>
                  <a:rPr lang="it-IT"/>
                  <a:t>Frequency</a:t>
                </a:r>
              </a:p>
            </c:rich>
          </c:tx>
          <c:layout/>
        </c:title>
        <c:numFmt formatCode="General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84124800"/>
        <c:crosses val="autoZero"/>
        <c:crossBetween val="between"/>
      </c:valAx>
    </c:plotArea>
    <c:plotVisOnly val="1"/>
    <c:dispBlanksAs val="gap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stacked"/>
        <c:ser>
          <c:idx val="0"/>
          <c:order val="0"/>
          <c:tx>
            <c:strRef>
              <c:f>'2 Sample T 2'!$H$28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="" xmlns:r="http://schemas.openxmlformats.org/officeDocument/2006/relationships"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cat>
            <c:strRef>
              <c:f>'2 Sample T 2'!$I$27:$J$27</c:f>
              <c:strCache>
                <c:ptCount val="2"/>
                <c:pt idx="0">
                  <c:v>Control</c:v>
                </c:pt>
                <c:pt idx="1">
                  <c:v>Drug</c:v>
                </c:pt>
              </c:strCache>
            </c:strRef>
          </c:cat>
          <c:val>
            <c:numRef>
              <c:f>'2 Sample T 2'!$I$28:$J$28</c:f>
              <c:numCache>
                <c:formatCode>0.00</c:formatCode>
                <c:ptCount val="2"/>
                <c:pt idx="0">
                  <c:v>12</c:v>
                </c:pt>
                <c:pt idx="1">
                  <c:v>11</c:v>
                </c:pt>
              </c:numCache>
            </c:numRef>
          </c:val>
        </c:ser>
        <c:ser>
          <c:idx val="1"/>
          <c:order val="1"/>
          <c:tx>
            <c:strRef>
              <c:f>'2 Sample T 2'!$H$29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="" xmlns:r="http://schemas.openxmlformats.org/officeDocument/2006/relationships"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errBars>
            <c:errBarType val="minus"/>
            <c:errValType val="percentage"/>
            <c:val val="100"/>
          </c:errBars>
          <c:cat>
            <c:strRef>
              <c:f>'2 Sample T 2'!$I$27:$J$27</c:f>
              <c:strCache>
                <c:ptCount val="2"/>
                <c:pt idx="0">
                  <c:v>Control</c:v>
                </c:pt>
                <c:pt idx="1">
                  <c:v>Drug</c:v>
                </c:pt>
              </c:strCache>
            </c:strRef>
          </c:cat>
          <c:val>
            <c:numRef>
              <c:f>'2 Sample T 2'!$I$29:$J$29</c:f>
              <c:numCache>
                <c:formatCode>0.00</c:formatCode>
                <c:ptCount val="2"/>
                <c:pt idx="0">
                  <c:v>3.75</c:v>
                </c:pt>
                <c:pt idx="1">
                  <c:v>4.75</c:v>
                </c:pt>
              </c:numCache>
            </c:numRef>
          </c:val>
        </c:ser>
        <c:ser>
          <c:idx val="2"/>
          <c:order val="2"/>
          <c:tx>
            <c:strRef>
              <c:f>'2 Sample T 2'!$H$30</c:f>
              <c:strCache>
                <c:ptCount val="1"/>
                <c:pt idx="0">
                  <c:v>Med-Q1</c:v>
                </c:pt>
              </c:strCache>
            </c:strRef>
          </c:tx>
          <c:cat>
            <c:strRef>
              <c:f>'2 Sample T 2'!$I$27:$J$27</c:f>
              <c:strCache>
                <c:ptCount val="2"/>
                <c:pt idx="0">
                  <c:v>Control</c:v>
                </c:pt>
                <c:pt idx="1">
                  <c:v>Drug</c:v>
                </c:pt>
              </c:strCache>
            </c:strRef>
          </c:cat>
          <c:val>
            <c:numRef>
              <c:f>'2 Sample T 2'!$I$30:$J$30</c:f>
              <c:numCache>
                <c:formatCode>0.00</c:formatCode>
                <c:ptCount val="2"/>
                <c:pt idx="0">
                  <c:v>2.75</c:v>
                </c:pt>
                <c:pt idx="1">
                  <c:v>2.75</c:v>
                </c:pt>
              </c:numCache>
            </c:numRef>
          </c:val>
        </c:ser>
        <c:ser>
          <c:idx val="3"/>
          <c:order val="3"/>
          <c:tx>
            <c:strRef>
              <c:f>'2 Sample T 2'!$H$31</c:f>
              <c:strCache>
                <c:ptCount val="1"/>
                <c:pt idx="0">
                  <c:v>Q3-Med</c:v>
                </c:pt>
              </c:strCache>
            </c:strRef>
          </c:tx>
          <c:errBars>
            <c:errBarType val="plus"/>
            <c:errValType val="cust"/>
            <c:plus>
              <c:numRef>
                <c:f>'[1]2 Sample T 1'!$L$9:$M$9</c:f>
                <c:numCache>
                  <c:formatCode>General</c:formatCode>
                  <c:ptCount val="2"/>
                  <c:pt idx="0">
                    <c:v>2.25</c:v>
                  </c:pt>
                  <c:pt idx="1">
                    <c:v>4.5</c:v>
                  </c:pt>
                </c:numCache>
              </c:numRef>
            </c:plus>
          </c:errBars>
          <c:cat>
            <c:strRef>
              <c:f>'2 Sample T 2'!$I$27:$J$27</c:f>
              <c:strCache>
                <c:ptCount val="2"/>
                <c:pt idx="0">
                  <c:v>Control</c:v>
                </c:pt>
                <c:pt idx="1">
                  <c:v>Drug</c:v>
                </c:pt>
              </c:strCache>
            </c:strRef>
          </c:cat>
          <c:val>
            <c:numRef>
              <c:f>'2 Sample T 2'!$I$31:$J$31</c:f>
              <c:numCache>
                <c:formatCode>0.00</c:formatCode>
                <c:ptCount val="2"/>
                <c:pt idx="0">
                  <c:v>2.75</c:v>
                </c:pt>
                <c:pt idx="1">
                  <c:v>2.75</c:v>
                </c:pt>
              </c:numCache>
            </c:numRef>
          </c:val>
        </c:ser>
        <c:overlap val="100"/>
        <c:axId val="108043264"/>
        <c:axId val="108053248"/>
      </c:barChart>
      <c:catAx>
        <c:axId val="108043264"/>
        <c:scaling>
          <c:orientation val="minMax"/>
        </c:scaling>
        <c:axPos val="b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108053248"/>
        <c:crosses val="autoZero"/>
        <c:auto val="1"/>
        <c:lblAlgn val="ctr"/>
        <c:lblOffset val="100"/>
      </c:catAx>
      <c:valAx>
        <c:axId val="108053248"/>
        <c:scaling>
          <c:orientation val="minMax"/>
        </c:scaling>
        <c:axPos val="l"/>
        <c:majorGridlines/>
        <c:numFmt formatCode="0.00" sourceLinked="1"/>
        <c:tickLblPos val="nextTo"/>
        <c:txPr>
          <a:bodyPr/>
          <a:lstStyle/>
          <a:p>
            <a:pPr>
              <a:defRPr lang="it-IT"/>
            </a:pPr>
            <a:endParaRPr lang="en-US"/>
          </a:p>
        </c:txPr>
        <c:crossAx val="108043264"/>
        <c:crosses val="autoZero"/>
        <c:crossBetween val="between"/>
      </c:valAx>
    </c:plotArea>
    <c:plotVisOnly val="1"/>
    <c:dispBlanksAs val="gap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gif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image" Target="../media/image2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9" Type="http://schemas.openxmlformats.org/officeDocument/2006/relationships/image" Target="../media/image7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311135</xdr:colOff>
      <xdr:row>20</xdr:row>
      <xdr:rowOff>92555</xdr:rowOff>
    </xdr:from>
    <xdr:to>
      <xdr:col>16</xdr:col>
      <xdr:colOff>140181</xdr:colOff>
      <xdr:row>35</xdr:row>
      <xdr:rowOff>108665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202750</xdr:colOff>
      <xdr:row>7</xdr:row>
      <xdr:rowOff>140636</xdr:rowOff>
    </xdr:from>
    <xdr:to>
      <xdr:col>18</xdr:col>
      <xdr:colOff>198637</xdr:colOff>
      <xdr:row>9</xdr:row>
      <xdr:rowOff>26038</xdr:rowOff>
    </xdr:to>
    <xdr:pic>
      <xdr:nvPicPr>
        <xdr:cNvPr id="3" name="Picture 1" descr="image68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08951" y="1142617"/>
          <a:ext cx="2541556" cy="389242"/>
        </a:xfrm>
        <a:prstGeom prst="rect">
          <a:avLst/>
        </a:prstGeom>
        <a:noFill/>
      </xdr:spPr>
    </xdr:pic>
    <xdr:clientData/>
  </xdr:twoCellAnchor>
  <xdr:twoCellAnchor>
    <xdr:from>
      <xdr:col>0</xdr:col>
      <xdr:colOff>482959</xdr:colOff>
      <xdr:row>17</xdr:row>
      <xdr:rowOff>134155</xdr:rowOff>
    </xdr:from>
    <xdr:to>
      <xdr:col>3</xdr:col>
      <xdr:colOff>81567</xdr:colOff>
      <xdr:row>20</xdr:row>
      <xdr:rowOff>38718</xdr:rowOff>
    </xdr:to>
    <xdr:sp macro="" textlink="">
      <xdr:nvSpPr>
        <xdr:cNvPr id="5" name="TextBox 85"/>
        <xdr:cNvSpPr txBox="1"/>
      </xdr:nvSpPr>
      <xdr:spPr>
        <a:xfrm>
          <a:off x="482959" y="3394120"/>
          <a:ext cx="1409700" cy="468013"/>
        </a:xfrm>
        <a:prstGeom prst="rect">
          <a:avLst/>
        </a:prstGeom>
        <a:solidFill>
          <a:schemeClr val="accent2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2400">
              <a:solidFill>
                <a:schemeClr val="bg1"/>
              </a:solidFill>
            </a:rPr>
            <a:t>Reject</a:t>
          </a:r>
          <a:r>
            <a:rPr lang="el-GR" sz="2400">
              <a:solidFill>
                <a:schemeClr val="bg1"/>
              </a:solidFill>
            </a:rPr>
            <a:t> </a:t>
          </a:r>
          <a:r>
            <a:rPr lang="en-US" sz="2400">
              <a:solidFill>
                <a:schemeClr val="bg1"/>
              </a:solidFill>
            </a:rPr>
            <a:t> </a:t>
          </a:r>
          <a:r>
            <a:rPr lang="el-GR" sz="2400">
              <a:solidFill>
                <a:schemeClr val="bg1"/>
              </a:solidFill>
            </a:rPr>
            <a:t>Η</a:t>
          </a:r>
          <a:r>
            <a:rPr lang="el-GR" sz="2400" baseline="-25000">
              <a:solidFill>
                <a:schemeClr val="bg1"/>
              </a:solidFill>
            </a:rPr>
            <a:t>ο</a:t>
          </a:r>
          <a:endParaRPr lang="en-US" sz="2400" baseline="-25000">
            <a:solidFill>
              <a:schemeClr val="bg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32803</xdr:colOff>
      <xdr:row>11</xdr:row>
      <xdr:rowOff>113861</xdr:rowOff>
    </xdr:from>
    <xdr:to>
      <xdr:col>24</xdr:col>
      <xdr:colOff>109932</xdr:colOff>
      <xdr:row>16</xdr:row>
      <xdr:rowOff>121513</xdr:rowOff>
    </xdr:to>
    <xdr:pic>
      <xdr:nvPicPr>
        <xdr:cNvPr id="2053" name="Picture 5" descr="image74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duotone>
            <a:prstClr val="black"/>
            <a:srgbClr val="FFFF00">
              <a:tint val="45000"/>
              <a:satMod val="400000"/>
            </a:srgbClr>
          </a:duotone>
        </a:blip>
        <a:srcRect/>
        <a:stretch>
          <a:fillRect/>
        </a:stretch>
      </xdr:blipFill>
      <xdr:spPr bwMode="auto">
        <a:xfrm>
          <a:off x="15365730" y="2193099"/>
          <a:ext cx="1285178" cy="1018232"/>
        </a:xfrm>
        <a:prstGeom prst="rect">
          <a:avLst/>
        </a:prstGeom>
        <a:noFill/>
      </xdr:spPr>
    </xdr:pic>
    <xdr:clientData/>
  </xdr:twoCellAnchor>
  <xdr:twoCellAnchor>
    <xdr:from>
      <xdr:col>9</xdr:col>
      <xdr:colOff>135130</xdr:colOff>
      <xdr:row>37</xdr:row>
      <xdr:rowOff>41867</xdr:rowOff>
    </xdr:from>
    <xdr:to>
      <xdr:col>11</xdr:col>
      <xdr:colOff>236347</xdr:colOff>
      <xdr:row>47</xdr:row>
      <xdr:rowOff>31400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118592</xdr:colOff>
      <xdr:row>49</xdr:row>
      <xdr:rowOff>54429</xdr:rowOff>
    </xdr:from>
    <xdr:to>
      <xdr:col>11</xdr:col>
      <xdr:colOff>219809</xdr:colOff>
      <xdr:row>59</xdr:row>
      <xdr:rowOff>44904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17</xdr:col>
      <xdr:colOff>303545</xdr:colOff>
      <xdr:row>13</xdr:row>
      <xdr:rowOff>20936</xdr:rowOff>
    </xdr:from>
    <xdr:to>
      <xdr:col>20</xdr:col>
      <xdr:colOff>469740</xdr:colOff>
      <xdr:row>15</xdr:row>
      <xdr:rowOff>79102</xdr:rowOff>
    </xdr:to>
    <xdr:pic>
      <xdr:nvPicPr>
        <xdr:cNvPr id="2049" name="Picture 1" descr="image723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2070405" y="2680966"/>
          <a:ext cx="2001500" cy="453105"/>
        </a:xfrm>
        <a:prstGeom prst="rect">
          <a:avLst/>
        </a:prstGeom>
        <a:noFill/>
      </xdr:spPr>
    </xdr:pic>
    <xdr:clientData/>
  </xdr:twoCellAnchor>
  <xdr:twoCellAnchor editAs="oneCell">
    <xdr:from>
      <xdr:col>17</xdr:col>
      <xdr:colOff>460550</xdr:colOff>
      <xdr:row>7</xdr:row>
      <xdr:rowOff>75466</xdr:rowOff>
    </xdr:from>
    <xdr:to>
      <xdr:col>20</xdr:col>
      <xdr:colOff>239398</xdr:colOff>
      <xdr:row>11</xdr:row>
      <xdr:rowOff>66456</xdr:rowOff>
    </xdr:to>
    <xdr:pic>
      <xdr:nvPicPr>
        <xdr:cNvPr id="2051" name="Picture 3" descr="image721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8855110" y="5497389"/>
          <a:ext cx="1611856" cy="801269"/>
        </a:xfrm>
        <a:prstGeom prst="rect">
          <a:avLst/>
        </a:prstGeom>
        <a:noFill/>
      </xdr:spPr>
    </xdr:pic>
    <xdr:clientData/>
  </xdr:twoCellAnchor>
  <xdr:twoCellAnchor>
    <xdr:from>
      <xdr:col>0</xdr:col>
      <xdr:colOff>261675</xdr:colOff>
      <xdr:row>18</xdr:row>
      <xdr:rowOff>136072</xdr:rowOff>
    </xdr:from>
    <xdr:to>
      <xdr:col>3</xdr:col>
      <xdr:colOff>219807</xdr:colOff>
      <xdr:row>21</xdr:row>
      <xdr:rowOff>28398</xdr:rowOff>
    </xdr:to>
    <xdr:sp macro="" textlink="">
      <xdr:nvSpPr>
        <xdr:cNvPr id="7" name="TextBox 85"/>
        <xdr:cNvSpPr txBox="1"/>
      </xdr:nvSpPr>
      <xdr:spPr>
        <a:xfrm>
          <a:off x="261675" y="3747198"/>
          <a:ext cx="1549121" cy="468013"/>
        </a:xfrm>
        <a:prstGeom prst="rect">
          <a:avLst/>
        </a:prstGeom>
        <a:solidFill>
          <a:schemeClr val="accent2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2400">
              <a:solidFill>
                <a:schemeClr val="bg1"/>
              </a:solidFill>
            </a:rPr>
            <a:t>Accept</a:t>
          </a:r>
          <a:r>
            <a:rPr lang="el-GR" sz="2400">
              <a:solidFill>
                <a:schemeClr val="bg1"/>
              </a:solidFill>
            </a:rPr>
            <a:t> </a:t>
          </a:r>
          <a:r>
            <a:rPr lang="en-US" sz="2400">
              <a:solidFill>
                <a:schemeClr val="bg1"/>
              </a:solidFill>
            </a:rPr>
            <a:t> </a:t>
          </a:r>
          <a:r>
            <a:rPr lang="el-GR" sz="2400">
              <a:solidFill>
                <a:schemeClr val="bg1"/>
              </a:solidFill>
            </a:rPr>
            <a:t>Η</a:t>
          </a:r>
          <a:r>
            <a:rPr lang="el-GR" sz="2400" baseline="-25000">
              <a:solidFill>
                <a:schemeClr val="bg1"/>
              </a:solidFill>
            </a:rPr>
            <a:t>ο</a:t>
          </a:r>
          <a:endParaRPr lang="en-US" sz="2400" baseline="-250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21</xdr:col>
      <xdr:colOff>439615</xdr:colOff>
      <xdr:row>6</xdr:row>
      <xdr:rowOff>76715</xdr:rowOff>
    </xdr:from>
    <xdr:to>
      <xdr:col>24</xdr:col>
      <xdr:colOff>148709</xdr:colOff>
      <xdr:row>10</xdr:row>
      <xdr:rowOff>14937</xdr:rowOff>
    </xdr:to>
    <xdr:pic>
      <xdr:nvPicPr>
        <xdr:cNvPr id="2052" name="Picture 4" descr="image740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13228670" y="3131685"/>
          <a:ext cx="1463089" cy="728100"/>
        </a:xfrm>
        <a:prstGeom prst="rect">
          <a:avLst/>
        </a:prstGeom>
        <a:noFill/>
      </xdr:spPr>
    </xdr:pic>
    <xdr:clientData/>
  </xdr:twoCellAnchor>
  <xdr:twoCellAnchor>
    <xdr:from>
      <xdr:col>10</xdr:col>
      <xdr:colOff>129179</xdr:colOff>
      <xdr:row>24</xdr:row>
      <xdr:rowOff>26807</xdr:rowOff>
    </xdr:from>
    <xdr:to>
      <xdr:col>14</xdr:col>
      <xdr:colOff>522712</xdr:colOff>
      <xdr:row>36</xdr:row>
      <xdr:rowOff>81312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20</xdr:col>
      <xdr:colOff>23231</xdr:colOff>
      <xdr:row>26</xdr:row>
      <xdr:rowOff>185855</xdr:rowOff>
    </xdr:from>
    <xdr:to>
      <xdr:col>21</xdr:col>
      <xdr:colOff>386974</xdr:colOff>
      <xdr:row>28</xdr:row>
      <xdr:rowOff>79221</xdr:rowOff>
    </xdr:to>
    <xdr:pic>
      <xdr:nvPicPr>
        <xdr:cNvPr id="4" name="Picture 1" descr="http://yatani.jp/mimetex/mimetex.cgi?%5CLarge%20r=%5Csqrt%7B%5Cfrac%7Bt%5E%7B2%7D%7D%7Bt%5E%7B2%7D%20+%20df%7D%7D"/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11790091" y="5366526"/>
          <a:ext cx="985025" cy="381232"/>
        </a:xfrm>
        <a:prstGeom prst="rect">
          <a:avLst/>
        </a:prstGeom>
        <a:noFill/>
      </xdr:spPr>
    </xdr:pic>
    <xdr:clientData/>
  </xdr:twoCellAnchor>
  <xdr:twoCellAnchor editAs="oneCell">
    <xdr:from>
      <xdr:col>19</xdr:col>
      <xdr:colOff>650488</xdr:colOff>
      <xdr:row>22</xdr:row>
      <xdr:rowOff>81310</xdr:rowOff>
    </xdr:from>
    <xdr:to>
      <xdr:col>23</xdr:col>
      <xdr:colOff>56286</xdr:colOff>
      <xdr:row>25</xdr:row>
      <xdr:rowOff>76099</xdr:rowOff>
    </xdr:to>
    <xdr:pic>
      <xdr:nvPicPr>
        <xdr:cNvPr id="2050" name="Picture 2" descr="http://yatani.jp/mimetex/mimetex.cgi?%5CLarge%20d=%5Cfrac%7B%7C%5Cmu_%7B1%7D%20-%20%5Cmu_%7B2%7D%7C%7D%7B%20%5Csqrt%7B%5Cfrac%7B%28n_%7B1%7D%20-%201%29s_%7B1%7D%5E%7B2%7D%20+%20%28n_%7B2%7D%20-%201%29s_%7B2%7D%5E%7B2%7D%7D%7Bn_%7B1%7D%20+%20n_%7B2%7D%20-%202%7D%7D%7D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1755244" y="4344328"/>
          <a:ext cx="1812073" cy="654902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al-Statistics-Examples-Workbook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C0"/>
      <sheetName val="TOC"/>
      <sheetName val="Bar Chart"/>
      <sheetName val="Line Chart"/>
      <sheetName val="Line Chart 2"/>
      <sheetName val="Array Formula"/>
      <sheetName val="Array Function"/>
      <sheetName val="Sort Filter"/>
      <sheetName val="Seek"/>
      <sheetName val="Prob 0"/>
      <sheetName val="Prob 1"/>
      <sheetName val="Prob 2"/>
      <sheetName val="Central"/>
      <sheetName val="Geo Mean"/>
      <sheetName val="Var"/>
      <sheetName val="Combined"/>
      <sheetName val="SKEW"/>
      <sheetName val="Rank 0"/>
      <sheetName val="Rank 1"/>
      <sheetName val="Desc 1"/>
      <sheetName val="Desc 2"/>
      <sheetName val="Freq"/>
      <sheetName val="Freq 2"/>
      <sheetName val="Histogram"/>
      <sheetName val="Box Plot 1"/>
      <sheetName val="Box Plot 2"/>
      <sheetName val="Box Plot 3"/>
      <sheetName val="ROC"/>
      <sheetName val="ROC 1"/>
      <sheetName val="Reformat 1"/>
      <sheetName val="Reformat 2"/>
      <sheetName val="Power"/>
      <sheetName val="Normal 1"/>
      <sheetName val="Normal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Grubbs"/>
      <sheetName val="ESD"/>
      <sheetName val="Binomial 1"/>
      <sheetName val="Binomial 2"/>
      <sheetName val="Binomial 3"/>
      <sheetName val="Prop"/>
      <sheetName val="NegBinom"/>
      <sheetName val="Hypgeom"/>
      <sheetName val="Beta"/>
      <sheetName val="Multinom"/>
      <sheetName val="Poisson 1"/>
      <sheetName val="Poisson 2"/>
      <sheetName val="Runs"/>
      <sheetName val="Bin Power 1"/>
      <sheetName val="Bin Power 2"/>
      <sheetName val="Bin Power 3"/>
      <sheetName val="Gamma"/>
      <sheetName val="Expon"/>
      <sheetName val="Uniform"/>
      <sheetName val="Weibull"/>
      <sheetName val="T Dist"/>
      <sheetName val="T Dist 2"/>
      <sheetName val="1 Sample T 1"/>
      <sheetName val="1 Sample T 2"/>
      <sheetName val="1 Sample T 2 (2)"/>
      <sheetName val="2 Sample T 1"/>
      <sheetName val="2 Sample T 2"/>
      <sheetName val="2 Sample T 3"/>
      <sheetName val="2P Sample T 1"/>
      <sheetName val="2P Sample T 2"/>
      <sheetName val="Chi-Sq"/>
      <sheetName val="1 Sample Var"/>
      <sheetName val="Good Fit 0"/>
      <sheetName val="Good Fit 1"/>
      <sheetName val="Good Fit 2"/>
      <sheetName val="Good Fit 3"/>
      <sheetName val="Chi-Sq 1"/>
      <sheetName val="Chi-Sq 2"/>
      <sheetName val="Chi-Sq 3"/>
      <sheetName val="Chi-Sq 4"/>
      <sheetName val="Fisher"/>
      <sheetName val="F Test"/>
      <sheetName val="Norm Histogram"/>
      <sheetName val="Norm QQ Plot 1"/>
      <sheetName val="Norm QQ Plot 2"/>
      <sheetName val="Norm Box Plot"/>
      <sheetName val="Log Trans"/>
      <sheetName val="Norm Chi-sq 1"/>
      <sheetName val="Norm Chi-sq 2"/>
      <sheetName val="KS 1"/>
      <sheetName val="KS 2"/>
      <sheetName val="KS 3"/>
      <sheetName val="KS 4"/>
      <sheetName val="KS 5"/>
      <sheetName val="SW 1"/>
      <sheetName val="SW 2"/>
      <sheetName val="SW 3"/>
      <sheetName val="SW 4"/>
      <sheetName val="Sign Test"/>
      <sheetName val="Moods"/>
      <sheetName val="Wilcoxon 1"/>
      <sheetName val="Wilcoxon 2"/>
      <sheetName val="Wilcoxon 3"/>
      <sheetName val="Wilcoxon 4"/>
      <sheetName val="Wil Exact"/>
      <sheetName val="Wil Exact 1"/>
      <sheetName val="Wil Exact 2"/>
      <sheetName val="Mann 1"/>
      <sheetName val="Mann 2"/>
      <sheetName val="Mann Exact"/>
      <sheetName val="Mann Exact 1"/>
      <sheetName val="Wilcox Pair 1"/>
      <sheetName val="Wilcox Pair 2"/>
      <sheetName val="Wilcox Pair 3"/>
      <sheetName val="Signed Rank"/>
      <sheetName val="Signed Rank 1"/>
      <sheetName val="Signed Rank 2"/>
      <sheetName val="McNemar"/>
      <sheetName val="McNemar 1"/>
      <sheetName val="Runs Test 0"/>
      <sheetName val="Runs Test 1"/>
      <sheetName val="Runs Test 2"/>
      <sheetName val="Resamp 1"/>
      <sheetName val="Resamp 2"/>
      <sheetName val="Resamp 3"/>
      <sheetName val="ANOVA 1"/>
      <sheetName val="ANOVA 2"/>
      <sheetName val="ANOVA 3"/>
      <sheetName val="ANOVA 4"/>
      <sheetName val="ANOVA 5"/>
      <sheetName val="ANOVA 6"/>
      <sheetName val="Contrast 1"/>
      <sheetName val="Contrast 2"/>
      <sheetName val="Contrast 3"/>
      <sheetName val="Tukey 1"/>
      <sheetName val="Tukey 2"/>
      <sheetName val="Tuk-Kra"/>
      <sheetName val="Gam-How"/>
      <sheetName val="REGWQ"/>
      <sheetName val="Scheffe"/>
      <sheetName val="Levene 1"/>
      <sheetName val="Levene 2"/>
      <sheetName val="Bartlett"/>
      <sheetName val="Log Transform"/>
      <sheetName val="Outliers"/>
      <sheetName val="Kruskal"/>
      <sheetName val="Brown F 1"/>
      <sheetName val="Brown F 2"/>
      <sheetName val="Welch 1"/>
      <sheetName val="Welch 1a"/>
      <sheetName val="Welch 2"/>
      <sheetName val="Moods 2"/>
      <sheetName val="ANOVA 2.1"/>
      <sheetName val="ANOVA 2.2"/>
      <sheetName val="ANOVA 2.2A"/>
      <sheetName val="ANOVA 2.3"/>
      <sheetName val="ANOVA 2.4"/>
      <sheetName val="ANOVA 3.1"/>
      <sheetName val="ANOVA 3.2"/>
      <sheetName val="ANOVA 3.2a"/>
      <sheetName val="ANOVA 3.3"/>
      <sheetName val="Contrasts 2.1"/>
      <sheetName val="Corr"/>
      <sheetName val="Corr Scatter"/>
      <sheetName val="Corr 0"/>
      <sheetName val="Corr 0a"/>
      <sheetName val="Corr 1"/>
      <sheetName val="Corr 1a"/>
      <sheetName val="Corr 2"/>
      <sheetName val="Corr 3"/>
      <sheetName val="Corr 4"/>
      <sheetName val="Corr 5"/>
      <sheetName val="Corr Power"/>
      <sheetName val="2 Corr"/>
      <sheetName val="2 Corr Dependent"/>
      <sheetName val="Corr and T"/>
      <sheetName val="Corr and Chi-sq"/>
      <sheetName val="Spearman Rho 1"/>
      <sheetName val="Spearman Rho 1a"/>
      <sheetName val="Spearman Rho 2"/>
      <sheetName val="Kendall's Tau"/>
      <sheetName val="Kendall Tau 1"/>
      <sheetName val="Kendall Tau 2"/>
      <sheetName val="Kendall Tau 3"/>
      <sheetName val="Reg 1"/>
      <sheetName val="Reg 2"/>
      <sheetName val="Reg 3"/>
      <sheetName val="Reg 4"/>
      <sheetName val="Reg 5"/>
      <sheetName val="Reg 6"/>
      <sheetName val="Exp Reg"/>
      <sheetName val="Pow Reg"/>
      <sheetName val="Reg T 1"/>
      <sheetName val="Reg T 1A"/>
      <sheetName val="Reg T 2"/>
      <sheetName val="Reg T 2A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7"/>
      <sheetName val="Mult Reg 8"/>
      <sheetName val="Mult Reg 8a"/>
      <sheetName val="Mult Reg Pow"/>
      <sheetName val="Mult Reg Pow 1"/>
      <sheetName val="Mult Reg Pow 2"/>
      <sheetName val="Poly Reg"/>
      <sheetName val="Poly Reg 1"/>
      <sheetName val="Poly Reg 2"/>
      <sheetName val="Log Reg"/>
      <sheetName val="Interaction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Res 1"/>
      <sheetName val="Res 2"/>
      <sheetName val="Res 3"/>
      <sheetName val="Cooks 1"/>
      <sheetName val="Cooks 2"/>
      <sheetName val="Durbin"/>
      <sheetName val="Collinearity"/>
      <sheetName val="VIF"/>
      <sheetName val="Logit 1"/>
      <sheetName val="Logit 2"/>
      <sheetName val="Logit 3"/>
      <sheetName val="Logit 3a"/>
      <sheetName val="Logit 4"/>
      <sheetName val="Logit 4a"/>
      <sheetName val="Logit 5"/>
      <sheetName val="Logit 5a"/>
      <sheetName val="Logit 6"/>
      <sheetName val="Logit 6a"/>
      <sheetName val="Hosmer"/>
      <sheetName val="MLogit 1"/>
      <sheetName val="MLogit 2"/>
      <sheetName val="MLogit 3"/>
      <sheetName val="MLogit 3a"/>
      <sheetName val="MLogit 4"/>
      <sheetName val="MLogit 5"/>
      <sheetName val="MLogit 6"/>
      <sheetName val="OLogit 1"/>
      <sheetName val="OLogit 2"/>
      <sheetName val="OLogit 3"/>
      <sheetName val="Log Lin 1.1"/>
      <sheetName val="Log Lin 1.2"/>
      <sheetName val="Log Lin 1.3"/>
      <sheetName val="Log Lin 1.4"/>
      <sheetName val="Log Lin 2.1"/>
      <sheetName val="Log Lin 2.2"/>
      <sheetName val="Log Lin 2.3"/>
      <sheetName val="Log Lin 2.4"/>
      <sheetName val="Log Lin 2.5"/>
      <sheetName val="Rand Anova"/>
      <sheetName val="Mixed"/>
      <sheetName val="Mixed 2"/>
      <sheetName val="Nested"/>
      <sheetName val="Nested 1 "/>
      <sheetName val="Nested 1a"/>
      <sheetName val="Nested 2"/>
      <sheetName val="ANOVA Match 1.1"/>
      <sheetName val="ANOVA Match 1.2"/>
      <sheetName val="ANOVA Match 1.3"/>
      <sheetName val="ANOVA Match 1.3a"/>
      <sheetName val="ANOVA Match 1.4"/>
      <sheetName val="ANOVA Match 1.5"/>
      <sheetName val="ANOVA Match 2.1"/>
      <sheetName val="ANOVA Match 2.2"/>
      <sheetName val="ANOVA Match 2.3"/>
      <sheetName val="ANOVA Match 2.3A"/>
      <sheetName val="ANOVA Match 2.3B"/>
      <sheetName val="ANOVA Match 2.4"/>
      <sheetName val="Friedman"/>
      <sheetName val="Cochran 1"/>
      <sheetName val="Cochran 2"/>
      <sheetName val="ANCOVA 1"/>
      <sheetName val="ANCOVA 2"/>
      <sheetName val="ANCOVA 3"/>
      <sheetName val="ANCOVA 4"/>
      <sheetName val="ANCOVA Contrasts"/>
      <sheetName val="Split-half"/>
      <sheetName val="Spli-half 1"/>
      <sheetName val="KRF20"/>
      <sheetName val="Cronbach"/>
      <sheetName val="Cronbach 1"/>
      <sheetName val="Cronbach 2"/>
      <sheetName val="Kappa"/>
      <sheetName val="Kappa 0"/>
      <sheetName val="Kappa 1"/>
      <sheetName val="ICC1"/>
      <sheetName val="ICC2"/>
      <sheetName val="ICC3"/>
      <sheetName val="Kendall W"/>
      <sheetName val="Kendall W 1"/>
      <sheetName val="Item"/>
      <sheetName val="Graph"/>
      <sheetName val="SUMIF"/>
      <sheetName val="Conversion 1"/>
      <sheetName val="Conversion 2"/>
      <sheetName val="Cat Code"/>
      <sheetName val="Table Lookup"/>
      <sheetName val="Chart s.e."/>
      <sheetName val="Length"/>
      <sheetName val="Inverse"/>
      <sheetName val="Diag"/>
      <sheetName val="Det 1"/>
      <sheetName val="Det 2"/>
      <sheetName val="Cramer Rule"/>
      <sheetName val="Gauss Elim 1"/>
      <sheetName val="Gauss Elim 2"/>
      <sheetName val="Newton"/>
      <sheetName val="Goal Seek"/>
      <sheetName val="IPFP 2.1"/>
      <sheetName val="IPFP 2.2 "/>
      <sheetName val="IPFP 3.1"/>
      <sheetName val="IPFP 3.2"/>
      <sheetName val="T Power 1"/>
      <sheetName val="T Power 2"/>
      <sheetName val="T Power 3"/>
      <sheetName val="T Power 4"/>
      <sheetName val="T Power 5"/>
      <sheetName val="T Power 6"/>
      <sheetName val="Wilcoxon Table"/>
      <sheetName val="Mann Table"/>
      <sheetName val="Signed Rank Table"/>
      <sheetName val="Signed Rank Table Formatted"/>
      <sheetName val="Runs Table"/>
      <sheetName val="KS Table"/>
      <sheetName val="KS Table 1"/>
      <sheetName val="SW Table"/>
      <sheetName val="SW Table Formatted"/>
      <sheetName val="Stud. Q Table"/>
      <sheetName val="Stud. Q Table 2"/>
      <sheetName val="Sp Rho Table"/>
      <sheetName val="Ken Tau Table"/>
      <sheetName val="DW Table 1"/>
      <sheetName val="DW Table 2"/>
      <sheetName val="Count"/>
      <sheetName val="Reformat"/>
      <sheetName val="Sort"/>
      <sheetName val="Winsor"/>
      <sheetName val="Missing"/>
      <sheetName val="Extract"/>
      <sheetName val="Sort Rows"/>
      <sheetName val="Select Col"/>
      <sheetName val="Matrix"/>
      <sheetName val="Miss 1"/>
      <sheetName val="Miss 2"/>
      <sheetName val="Miss 3"/>
      <sheetName val="Miss 4"/>
      <sheetName val="MI 1"/>
      <sheetName val="MI 2"/>
      <sheetName val="MI 3a"/>
      <sheetName val="MI 3"/>
      <sheetName val="MI 4"/>
      <sheetName val="MI 5"/>
      <sheetName val="MI 6"/>
      <sheetName val="MI 7"/>
      <sheetName val="MI 8"/>
      <sheetName val="MI 8a"/>
      <sheetName val="MI 9"/>
      <sheetName val="MI 9a"/>
      <sheetName val="FIML 1"/>
      <sheetName val="FIML 2"/>
      <sheetName val="FIML 2a"/>
      <sheetName val="FIML 2b"/>
      <sheetName val="FIML 2c"/>
      <sheetName val="FIML 3"/>
      <sheetName val="FIML 3a"/>
      <sheetName val="FIML 3b"/>
      <sheetName val="NT 1"/>
      <sheetName val="NCHI 1"/>
      <sheetName val="NCHI 2"/>
      <sheetName val="NCHI 3"/>
      <sheetName val="NF 1"/>
      <sheetName val="NF 2"/>
      <sheetName val="NF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>
        <row r="4">
          <cell r="L4" t="str">
            <v>New</v>
          </cell>
        </row>
        <row r="9">
          <cell r="L9">
            <v>2.25</v>
          </cell>
          <cell r="M9">
            <v>4.5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Z48"/>
  <sheetViews>
    <sheetView zoomScale="64" zoomScaleNormal="64" workbookViewId="0">
      <selection activeCell="H23" sqref="H23"/>
    </sheetView>
  </sheetViews>
  <sheetFormatPr defaultRowHeight="15"/>
  <cols>
    <col min="6" max="6" width="18.7109375" customWidth="1"/>
    <col min="7" max="7" width="10.5703125" customWidth="1"/>
    <col min="8" max="8" width="10.28515625" customWidth="1"/>
    <col min="9" max="9" width="12" customWidth="1"/>
    <col min="10" max="10" width="10.5703125" bestFit="1" customWidth="1"/>
    <col min="12" max="12" width="10.42578125" customWidth="1"/>
    <col min="16" max="16" width="10.5703125" customWidth="1"/>
    <col min="19" max="19" width="11.42578125" customWidth="1"/>
    <col min="25" max="25" width="32.5703125" bestFit="1" customWidth="1"/>
    <col min="26" max="26" width="14.140625" bestFit="1" customWidth="1"/>
  </cols>
  <sheetData>
    <row r="1" spans="1:26" ht="21">
      <c r="A1" s="45" t="s">
        <v>80</v>
      </c>
      <c r="B1" s="13"/>
      <c r="C1" s="13"/>
      <c r="D1" s="13"/>
      <c r="E1" s="13"/>
      <c r="F1" s="22"/>
      <c r="G1" s="22"/>
      <c r="H1" s="22"/>
      <c r="I1" s="22"/>
      <c r="J1" s="22"/>
      <c r="K1" s="22"/>
      <c r="L1" s="22"/>
    </row>
    <row r="2" spans="1:26" ht="18.75">
      <c r="E2" s="35" t="s">
        <v>65</v>
      </c>
      <c r="F2" s="33"/>
      <c r="G2" s="34"/>
      <c r="H2" s="6"/>
      <c r="W2" s="14" t="s">
        <v>7</v>
      </c>
    </row>
    <row r="3" spans="1:26">
      <c r="E3" s="6"/>
      <c r="F3" s="15"/>
      <c r="G3" s="15"/>
      <c r="H3" s="6"/>
    </row>
    <row r="4" spans="1:26" ht="18.75">
      <c r="A4" s="31" t="s">
        <v>8</v>
      </c>
      <c r="E4" s="6"/>
      <c r="F4" s="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4"/>
      <c r="W4" s="63">
        <f t="shared" ref="W4:W13" si="0">A5</f>
        <v>63</v>
      </c>
    </row>
    <row r="5" spans="1:26" ht="18.75">
      <c r="A5" s="128">
        <v>63</v>
      </c>
      <c r="B5" s="129">
        <v>58</v>
      </c>
      <c r="C5" s="129">
        <v>76</v>
      </c>
      <c r="D5" s="129">
        <v>59</v>
      </c>
      <c r="E5" s="6"/>
      <c r="F5" s="5"/>
      <c r="G5" s="6"/>
      <c r="H5" s="6"/>
      <c r="I5" s="6"/>
      <c r="J5" s="6"/>
      <c r="K5" s="6"/>
      <c r="L5" s="64" t="s">
        <v>48</v>
      </c>
      <c r="M5" s="48"/>
      <c r="N5" s="49"/>
      <c r="O5" s="48"/>
      <c r="P5" s="6"/>
      <c r="Q5" s="6"/>
      <c r="R5" s="6"/>
      <c r="S5" s="6"/>
      <c r="T5" s="6"/>
      <c r="U5" s="7"/>
      <c r="W5" s="63">
        <f t="shared" si="0"/>
        <v>95</v>
      </c>
      <c r="Y5" s="40" t="s">
        <v>9</v>
      </c>
      <c r="Z5" s="41">
        <f>AVERAGE(W4:W29)</f>
        <v>68.34615384615384</v>
      </c>
    </row>
    <row r="6" spans="1:26" ht="18.75">
      <c r="A6" s="130">
        <v>95</v>
      </c>
      <c r="B6" s="131">
        <v>84</v>
      </c>
      <c r="C6" s="131">
        <v>83</v>
      </c>
      <c r="D6" s="131">
        <v>68</v>
      </c>
      <c r="E6" s="6"/>
      <c r="F6" s="46"/>
      <c r="G6" s="6"/>
      <c r="H6" s="6"/>
      <c r="I6" s="6"/>
      <c r="J6" s="6"/>
      <c r="K6" s="6"/>
      <c r="L6" s="47" t="s">
        <v>49</v>
      </c>
      <c r="M6" s="48"/>
      <c r="N6" s="49"/>
      <c r="O6" s="48"/>
      <c r="P6" s="140" t="s">
        <v>85</v>
      </c>
      <c r="Q6" s="140"/>
      <c r="R6" s="140"/>
      <c r="S6" s="140"/>
      <c r="T6" s="140"/>
      <c r="U6" s="141"/>
      <c r="W6" s="63">
        <f t="shared" si="0"/>
        <v>81</v>
      </c>
      <c r="Y6" s="31" t="s">
        <v>10</v>
      </c>
      <c r="Z6" s="32">
        <f>STDEV(A5:D14)/SQRT(COUNT(A5:D14))</f>
        <v>2.6201389667588639</v>
      </c>
    </row>
    <row r="7" spans="1:26" ht="18.75">
      <c r="A7" s="130">
        <v>81</v>
      </c>
      <c r="B7" s="131">
        <v>90</v>
      </c>
      <c r="C7" s="131">
        <v>87</v>
      </c>
      <c r="D7" s="131">
        <v>45</v>
      </c>
      <c r="E7" s="6"/>
      <c r="F7" s="50" t="s">
        <v>29</v>
      </c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6"/>
      <c r="S7" s="6"/>
      <c r="T7" s="6"/>
      <c r="U7" s="7"/>
      <c r="W7" s="63">
        <f t="shared" si="0"/>
        <v>75</v>
      </c>
      <c r="Y7" s="31" t="s">
        <v>11</v>
      </c>
      <c r="Z7" s="32">
        <f>MEDIAN(W4:W29)</f>
        <v>68</v>
      </c>
    </row>
    <row r="8" spans="1:26" ht="19.5" thickBot="1">
      <c r="A8" s="130">
        <v>75</v>
      </c>
      <c r="B8" s="131">
        <v>38</v>
      </c>
      <c r="C8" s="131">
        <v>54</v>
      </c>
      <c r="D8" s="131">
        <v>52</v>
      </c>
      <c r="E8" s="6"/>
      <c r="F8" s="70"/>
      <c r="G8" s="71"/>
      <c r="H8" s="71"/>
      <c r="I8" s="71"/>
      <c r="J8" s="71"/>
      <c r="K8" s="71"/>
      <c r="L8" s="71"/>
      <c r="M8" s="71"/>
      <c r="N8" s="51"/>
      <c r="O8" s="52"/>
      <c r="P8" s="52"/>
      <c r="Q8" s="52"/>
      <c r="R8" s="48"/>
      <c r="S8" s="48"/>
      <c r="T8" s="6"/>
      <c r="U8" s="7"/>
      <c r="W8" s="63">
        <f t="shared" si="0"/>
        <v>90</v>
      </c>
      <c r="Y8" s="31" t="s">
        <v>12</v>
      </c>
      <c r="Z8" s="32">
        <f>MODE(W4:W29)</f>
        <v>90</v>
      </c>
    </row>
    <row r="9" spans="1:26" ht="19.5" thickTop="1">
      <c r="A9" s="130">
        <v>90</v>
      </c>
      <c r="B9" s="131">
        <v>100</v>
      </c>
      <c r="C9" s="131">
        <v>45</v>
      </c>
      <c r="D9" s="131">
        <v>76</v>
      </c>
      <c r="E9" s="6"/>
      <c r="F9" s="77" t="s">
        <v>30</v>
      </c>
      <c r="G9" s="78"/>
      <c r="H9" s="78"/>
      <c r="I9" s="79" t="s">
        <v>75</v>
      </c>
      <c r="J9" s="80">
        <v>0.05</v>
      </c>
      <c r="K9" s="78"/>
      <c r="L9" s="78"/>
      <c r="M9" s="78"/>
      <c r="N9" s="51"/>
      <c r="O9" s="52"/>
      <c r="P9" s="52"/>
      <c r="Q9" s="52"/>
      <c r="R9" s="48"/>
      <c r="S9" s="48"/>
      <c r="T9" s="6"/>
      <c r="U9" s="7"/>
      <c r="W9" s="63">
        <f t="shared" si="0"/>
        <v>64</v>
      </c>
      <c r="Y9" s="31" t="s">
        <v>13</v>
      </c>
      <c r="Z9" s="32">
        <f>STDEV(W4:W29)</f>
        <v>17.879468241963586</v>
      </c>
    </row>
    <row r="10" spans="1:26" ht="18.75">
      <c r="A10" s="130">
        <v>64</v>
      </c>
      <c r="B10" s="131">
        <v>80</v>
      </c>
      <c r="C10" s="131">
        <v>58</v>
      </c>
      <c r="D10" s="131">
        <v>78</v>
      </c>
      <c r="E10" s="6"/>
      <c r="F10" s="83" t="s">
        <v>26</v>
      </c>
      <c r="G10" s="84" t="s">
        <v>9</v>
      </c>
      <c r="H10" s="84" t="s">
        <v>32</v>
      </c>
      <c r="I10" s="84" t="s">
        <v>33</v>
      </c>
      <c r="J10" s="65" t="s">
        <v>34</v>
      </c>
      <c r="K10" s="65" t="s">
        <v>35</v>
      </c>
      <c r="L10" s="65" t="s">
        <v>36</v>
      </c>
      <c r="M10" s="65" t="s">
        <v>37</v>
      </c>
      <c r="N10" s="51"/>
      <c r="O10" s="52"/>
      <c r="P10" s="52"/>
      <c r="Q10" s="52"/>
      <c r="R10" s="48"/>
      <c r="S10" s="48"/>
      <c r="T10" s="6"/>
      <c r="U10" s="7"/>
      <c r="W10" s="63">
        <f t="shared" si="0"/>
        <v>45</v>
      </c>
      <c r="Y10" s="31" t="s">
        <v>15</v>
      </c>
      <c r="Z10" s="32">
        <f>VAR(W4:W29)</f>
        <v>319.67538461538442</v>
      </c>
    </row>
    <row r="11" spans="1:26" ht="18.75">
      <c r="A11" s="130">
        <v>45</v>
      </c>
      <c r="B11" s="131">
        <v>68</v>
      </c>
      <c r="C11" s="131">
        <v>64</v>
      </c>
      <c r="D11" s="131">
        <v>50</v>
      </c>
      <c r="E11" s="6"/>
      <c r="F11" s="74">
        <f>COUNT(A5:D14)</f>
        <v>40</v>
      </c>
      <c r="G11" s="75">
        <f>AVERAGE(A5:D14)</f>
        <v>68.400000000000006</v>
      </c>
      <c r="H11" s="76">
        <f>STDEV(A5:D14)</f>
        <v>16.571213842236432</v>
      </c>
      <c r="I11" s="76">
        <f>H11/SQRT(F11)</f>
        <v>2.6201389667588639</v>
      </c>
      <c r="J11" s="106">
        <f>(G11-J13)/I11</f>
        <v>-3.6639277999347044</v>
      </c>
      <c r="K11" s="75">
        <f>F11-1</f>
        <v>39</v>
      </c>
      <c r="L11" s="76">
        <f>ABS(G11-J13)/H11</f>
        <v>0.57931785151016968</v>
      </c>
      <c r="M11" s="76">
        <f>SQRT(J11^2/(J11^2+K11))</f>
        <v>0.50603471310739712</v>
      </c>
      <c r="N11" s="51"/>
      <c r="O11" s="54" t="s">
        <v>47</v>
      </c>
      <c r="P11" s="52"/>
      <c r="Q11" s="52"/>
      <c r="R11" s="48"/>
      <c r="S11" s="48"/>
      <c r="T11" s="6"/>
      <c r="U11" s="7"/>
      <c r="W11" s="63">
        <f t="shared" si="0"/>
        <v>59</v>
      </c>
      <c r="Y11" s="31" t="s">
        <v>17</v>
      </c>
      <c r="Z11" s="32">
        <f>KURT(W4:W29)</f>
        <v>-0.84664493995783019</v>
      </c>
    </row>
    <row r="12" spans="1:26" ht="19.5" thickBot="1">
      <c r="A12" s="130">
        <v>59</v>
      </c>
      <c r="B12" s="131">
        <v>49</v>
      </c>
      <c r="C12" s="131">
        <v>63</v>
      </c>
      <c r="D12" s="131">
        <v>75</v>
      </c>
      <c r="E12" s="6"/>
      <c r="F12" s="72"/>
      <c r="G12" s="73"/>
      <c r="H12" s="73"/>
      <c r="I12" s="73"/>
      <c r="J12" s="73"/>
      <c r="K12" s="73"/>
      <c r="L12" s="51"/>
      <c r="M12" s="51"/>
      <c r="N12" s="51"/>
      <c r="O12" s="52"/>
      <c r="P12" s="52"/>
      <c r="Q12" s="52"/>
      <c r="R12" s="48"/>
      <c r="S12" s="48"/>
      <c r="T12" s="6"/>
      <c r="U12" s="7"/>
      <c r="W12" s="63">
        <f t="shared" si="0"/>
        <v>72</v>
      </c>
      <c r="Y12" s="31" t="s">
        <v>19</v>
      </c>
      <c r="Z12" s="32">
        <f>SKEW(W4:W29)</f>
        <v>-0.11890413261845201</v>
      </c>
    </row>
    <row r="13" spans="1:26" ht="19.5" thickTop="1">
      <c r="A13" s="130">
        <v>72</v>
      </c>
      <c r="B13" s="131">
        <v>68</v>
      </c>
      <c r="C13" s="131">
        <v>92</v>
      </c>
      <c r="D13" s="131">
        <v>64</v>
      </c>
      <c r="E13" s="6"/>
      <c r="F13" s="77" t="s">
        <v>38</v>
      </c>
      <c r="G13" s="78"/>
      <c r="H13" s="139" t="s">
        <v>72</v>
      </c>
      <c r="I13" s="139"/>
      <c r="J13" s="80">
        <v>78</v>
      </c>
      <c r="K13" s="78"/>
      <c r="L13" s="51"/>
      <c r="M13" s="51"/>
      <c r="N13" s="51"/>
      <c r="O13" s="51"/>
      <c r="P13" s="51"/>
      <c r="Q13" s="51"/>
      <c r="R13" s="19"/>
      <c r="S13" s="6"/>
      <c r="T13" s="6"/>
      <c r="U13" s="7"/>
      <c r="W13" s="63">
        <f t="shared" si="0"/>
        <v>35</v>
      </c>
      <c r="Y13" s="31" t="s">
        <v>21</v>
      </c>
      <c r="Z13" s="32">
        <f>Z14-Z15</f>
        <v>65</v>
      </c>
    </row>
    <row r="14" spans="1:26" ht="18.75">
      <c r="A14" s="132">
        <v>35</v>
      </c>
      <c r="B14" s="133">
        <v>60</v>
      </c>
      <c r="C14" s="133">
        <v>87</v>
      </c>
      <c r="D14" s="133">
        <v>86</v>
      </c>
      <c r="E14" s="6"/>
      <c r="F14" s="69" t="s">
        <v>39</v>
      </c>
      <c r="G14" s="66" t="s">
        <v>0</v>
      </c>
      <c r="H14" s="65" t="s">
        <v>40</v>
      </c>
      <c r="I14" s="65" t="s">
        <v>2</v>
      </c>
      <c r="J14" s="65" t="s">
        <v>3</v>
      </c>
      <c r="K14" s="65" t="s">
        <v>1</v>
      </c>
      <c r="L14" s="51"/>
      <c r="M14" s="51"/>
      <c r="N14" s="51"/>
      <c r="O14" s="51"/>
      <c r="P14" s="51"/>
      <c r="Q14" s="51"/>
      <c r="R14" s="19"/>
      <c r="S14" s="6"/>
      <c r="T14" s="6"/>
      <c r="U14" s="7"/>
      <c r="W14" s="63">
        <f t="shared" ref="W14:W19" si="1">B5</f>
        <v>58</v>
      </c>
      <c r="Y14" s="31" t="s">
        <v>23</v>
      </c>
      <c r="Z14" s="32">
        <f>MAX(W4:W43)</f>
        <v>100</v>
      </c>
    </row>
    <row r="15" spans="1:26" ht="18.75">
      <c r="E15" s="6"/>
      <c r="F15" s="85" t="s">
        <v>73</v>
      </c>
      <c r="G15" s="55">
        <f>TDIST(ABS(J11),K11,1)</f>
        <v>3.6855130508251541E-4</v>
      </c>
      <c r="H15" s="105">
        <f>TINV(J9*2,K11)</f>
        <v>1.6848751221817824</v>
      </c>
      <c r="I15" s="51"/>
      <c r="J15" s="51"/>
      <c r="K15" s="56" t="str">
        <f>IF(G15&lt;J9,"yes","no")</f>
        <v>yes</v>
      </c>
      <c r="L15" s="51"/>
      <c r="M15" s="57" t="s">
        <v>41</v>
      </c>
      <c r="N15" s="51"/>
      <c r="O15" s="51"/>
      <c r="P15" s="57" t="s">
        <v>42</v>
      </c>
      <c r="Q15" s="51"/>
      <c r="R15" s="58" t="s">
        <v>46</v>
      </c>
      <c r="S15" s="67"/>
      <c r="T15" s="6"/>
      <c r="U15" s="7"/>
      <c r="W15" s="63">
        <f t="shared" si="1"/>
        <v>84</v>
      </c>
      <c r="Y15" s="31" t="s">
        <v>24</v>
      </c>
      <c r="Z15" s="32">
        <f>MIN(W4:W43)</f>
        <v>35</v>
      </c>
    </row>
    <row r="16" spans="1:26" ht="18.75">
      <c r="E16" s="6"/>
      <c r="F16" s="86" t="s">
        <v>74</v>
      </c>
      <c r="G16" s="81">
        <f>TDIST(ABS(J11),K11,2)</f>
        <v>7.3710261016503081E-4</v>
      </c>
      <c r="H16" s="106">
        <f>TINV(J9,K11)</f>
        <v>2.0226909012420426</v>
      </c>
      <c r="I16" s="76">
        <f>G11-H16*I11</f>
        <v>63.100268751947127</v>
      </c>
      <c r="J16" s="76">
        <f>G11+H16*I11</f>
        <v>73.699731248052885</v>
      </c>
      <c r="K16" s="82" t="str">
        <f>IF(G16&lt;J9,"yes","no")</f>
        <v>yes</v>
      </c>
      <c r="L16" s="51"/>
      <c r="M16" s="57" t="s">
        <v>43</v>
      </c>
      <c r="N16" s="51"/>
      <c r="O16" s="51"/>
      <c r="P16" s="57" t="s">
        <v>44</v>
      </c>
      <c r="Q16" s="51"/>
      <c r="R16" s="58" t="s">
        <v>46</v>
      </c>
      <c r="S16" s="68"/>
      <c r="T16" s="6"/>
      <c r="U16" s="7"/>
      <c r="W16" s="63">
        <f t="shared" si="1"/>
        <v>90</v>
      </c>
      <c r="Y16" s="31" t="s">
        <v>25</v>
      </c>
      <c r="Z16" s="32">
        <f>SUM(W4:W43)</f>
        <v>2736</v>
      </c>
    </row>
    <row r="17" spans="1:26" ht="18.75">
      <c r="B17" s="137" t="s">
        <v>45</v>
      </c>
      <c r="C17" s="137"/>
      <c r="E17" s="6"/>
      <c r="F17" s="8"/>
      <c r="G17" s="9"/>
      <c r="H17" s="61"/>
      <c r="I17" s="9"/>
      <c r="J17" s="9"/>
      <c r="K17" s="9"/>
      <c r="L17" s="9"/>
      <c r="M17" s="9"/>
      <c r="N17" s="9"/>
      <c r="O17" s="9"/>
      <c r="P17" s="9"/>
      <c r="Q17" s="9"/>
      <c r="R17" s="20"/>
      <c r="S17" s="9"/>
      <c r="T17" s="9"/>
      <c r="U17" s="10"/>
      <c r="W17" s="63">
        <f t="shared" si="1"/>
        <v>38</v>
      </c>
      <c r="Y17" s="31" t="s">
        <v>26</v>
      </c>
      <c r="Z17" s="32">
        <f>COUNT(W4:W43)</f>
        <v>40</v>
      </c>
    </row>
    <row r="18" spans="1:26" ht="18.75">
      <c r="E18" s="6"/>
      <c r="R18" s="18"/>
      <c r="W18" s="63">
        <f t="shared" si="1"/>
        <v>100</v>
      </c>
      <c r="Y18" s="31" t="s">
        <v>27</v>
      </c>
      <c r="Z18" s="32">
        <f>GEOMEAN(W4:W43)</f>
        <v>66.306155808571418</v>
      </c>
    </row>
    <row r="19" spans="1:26" ht="18.75">
      <c r="E19" s="6"/>
      <c r="W19" s="63">
        <f t="shared" si="1"/>
        <v>80</v>
      </c>
      <c r="Y19" s="38" t="s">
        <v>28</v>
      </c>
      <c r="Z19" s="39">
        <f>HARMEAN(W4:W43)</f>
        <v>64.079689256084123</v>
      </c>
    </row>
    <row r="20" spans="1:26">
      <c r="F20" s="2"/>
      <c r="G20" s="36"/>
      <c r="H20" s="36"/>
      <c r="I20" s="3"/>
      <c r="J20" s="3"/>
      <c r="K20" s="3"/>
      <c r="L20" s="3"/>
      <c r="M20" s="3"/>
      <c r="N20" s="3"/>
      <c r="O20" s="3"/>
      <c r="P20" s="3"/>
      <c r="Q20" s="4"/>
      <c r="W20" s="63">
        <f t="shared" ref="W20:W23" si="2">B11</f>
        <v>68</v>
      </c>
    </row>
    <row r="21" spans="1:26">
      <c r="F21" s="5"/>
      <c r="G21" s="17"/>
      <c r="H21" s="16"/>
      <c r="I21" s="6"/>
      <c r="J21" s="6"/>
      <c r="K21" s="6"/>
      <c r="L21" s="6"/>
      <c r="M21" s="6"/>
      <c r="N21" s="6"/>
      <c r="O21" s="6"/>
      <c r="P21" s="6"/>
      <c r="Q21" s="7"/>
      <c r="R21" s="23"/>
      <c r="S21" s="12"/>
      <c r="W21" s="63">
        <f t="shared" si="2"/>
        <v>49</v>
      </c>
    </row>
    <row r="22" spans="1:26" ht="15" customHeight="1">
      <c r="A22" s="138" t="s">
        <v>66</v>
      </c>
      <c r="B22" s="138"/>
      <c r="C22" s="138"/>
      <c r="D22" s="138"/>
      <c r="F22" s="5"/>
      <c r="G22" s="17"/>
      <c r="H22" s="16"/>
      <c r="I22" s="6"/>
      <c r="J22" s="6"/>
      <c r="K22" s="6"/>
      <c r="L22" s="6"/>
      <c r="M22" s="6"/>
      <c r="N22" s="6"/>
      <c r="O22" s="6"/>
      <c r="P22" s="6"/>
      <c r="Q22" s="7"/>
      <c r="W22" s="63">
        <f t="shared" si="2"/>
        <v>68</v>
      </c>
    </row>
    <row r="23" spans="1:26">
      <c r="A23" s="138"/>
      <c r="B23" s="138"/>
      <c r="C23" s="138"/>
      <c r="D23" s="138"/>
      <c r="E23" s="6"/>
      <c r="F23" s="5"/>
      <c r="G23" s="17"/>
      <c r="H23" s="16"/>
      <c r="I23" s="6"/>
      <c r="J23" s="6"/>
      <c r="K23" s="6"/>
      <c r="L23" s="6"/>
      <c r="M23" s="6"/>
      <c r="N23" s="6"/>
      <c r="O23" s="6"/>
      <c r="P23" s="6"/>
      <c r="Q23" s="7"/>
      <c r="R23" s="12"/>
      <c r="S23" s="12"/>
      <c r="W23" s="63">
        <f t="shared" si="2"/>
        <v>60</v>
      </c>
    </row>
    <row r="24" spans="1:26">
      <c r="A24" s="138"/>
      <c r="B24" s="138"/>
      <c r="C24" s="138"/>
      <c r="D24" s="138"/>
      <c r="E24" s="6"/>
      <c r="F24" s="5"/>
      <c r="G24" s="17"/>
      <c r="H24" s="16"/>
      <c r="I24" s="6"/>
      <c r="J24" s="6"/>
      <c r="K24" s="6"/>
      <c r="L24" s="6"/>
      <c r="M24" s="6"/>
      <c r="N24" s="6"/>
      <c r="O24" s="6"/>
      <c r="P24" s="6"/>
      <c r="Q24" s="7"/>
      <c r="W24" s="62">
        <v>76</v>
      </c>
    </row>
    <row r="25" spans="1:26">
      <c r="A25" s="138"/>
      <c r="B25" s="138"/>
      <c r="C25" s="138"/>
      <c r="D25" s="138"/>
      <c r="E25" s="6"/>
      <c r="F25" s="5"/>
      <c r="G25" s="17"/>
      <c r="H25" s="16"/>
      <c r="I25" s="6"/>
      <c r="J25" s="6"/>
      <c r="K25" s="6"/>
      <c r="L25" s="6"/>
      <c r="M25" s="6"/>
      <c r="N25" s="6"/>
      <c r="O25" s="6"/>
      <c r="P25" s="6"/>
      <c r="Q25" s="7"/>
      <c r="W25" s="62">
        <v>83</v>
      </c>
    </row>
    <row r="26" spans="1:26">
      <c r="A26" s="138"/>
      <c r="B26" s="138"/>
      <c r="C26" s="138"/>
      <c r="D26" s="138"/>
      <c r="E26" s="6"/>
      <c r="F26" s="5"/>
      <c r="G26" s="6"/>
      <c r="H26" s="6"/>
      <c r="I26" s="6"/>
      <c r="J26" s="6"/>
      <c r="K26" s="6"/>
      <c r="L26" s="6"/>
      <c r="M26" s="6"/>
      <c r="N26" s="6"/>
      <c r="O26" s="6"/>
      <c r="P26" s="6"/>
      <c r="Q26" s="7"/>
      <c r="W26" s="62">
        <v>87</v>
      </c>
    </row>
    <row r="27" spans="1:26" ht="15.75">
      <c r="A27" s="138"/>
      <c r="B27" s="138"/>
      <c r="C27" s="138"/>
      <c r="D27" s="138"/>
      <c r="E27" s="6"/>
      <c r="F27" s="126" t="s">
        <v>14</v>
      </c>
      <c r="G27" s="103">
        <f>MIN(A5:D14)</f>
        <v>35</v>
      </c>
      <c r="H27" s="127" t="s">
        <v>67</v>
      </c>
      <c r="I27" s="127"/>
      <c r="J27" s="127"/>
      <c r="K27" s="6"/>
      <c r="L27" s="6"/>
      <c r="M27" s="6"/>
      <c r="N27" s="6"/>
      <c r="O27" s="6"/>
      <c r="P27" s="6"/>
      <c r="Q27" s="7"/>
      <c r="W27" s="62">
        <v>54</v>
      </c>
    </row>
    <row r="28" spans="1:26" ht="15.75">
      <c r="A28" s="30"/>
      <c r="B28" s="30"/>
      <c r="C28" s="30"/>
      <c r="D28" s="30"/>
      <c r="E28" s="6"/>
      <c r="F28" s="126" t="s">
        <v>16</v>
      </c>
      <c r="G28" s="103">
        <f>QUARTILE(A5:D14,1)-G27</f>
        <v>23</v>
      </c>
      <c r="H28" s="127" t="s">
        <v>68</v>
      </c>
      <c r="I28" s="127"/>
      <c r="J28" s="127"/>
      <c r="K28" s="6"/>
      <c r="L28" s="6"/>
      <c r="M28" s="6"/>
      <c r="N28" s="6"/>
      <c r="O28" s="6"/>
      <c r="P28" s="6"/>
      <c r="Q28" s="7"/>
      <c r="W28" s="62">
        <v>45</v>
      </c>
    </row>
    <row r="29" spans="1:26" ht="15.75">
      <c r="A29" s="30"/>
      <c r="B29" s="30"/>
      <c r="C29" s="30"/>
      <c r="D29" s="30"/>
      <c r="E29" s="6"/>
      <c r="F29" s="126" t="s">
        <v>18</v>
      </c>
      <c r="G29" s="103">
        <f>MEDIAN(A5:D14)-QUARTILE(W4:W43,1)</f>
        <v>10</v>
      </c>
      <c r="H29" s="127" t="s">
        <v>69</v>
      </c>
      <c r="I29" s="127"/>
      <c r="J29" s="127"/>
      <c r="K29" s="6"/>
      <c r="L29" s="6"/>
      <c r="M29" s="6"/>
      <c r="N29" s="6"/>
      <c r="O29" s="6"/>
      <c r="P29" s="6"/>
      <c r="Q29" s="7"/>
      <c r="W29" s="62">
        <v>58</v>
      </c>
    </row>
    <row r="30" spans="1:26" ht="15.75">
      <c r="A30" s="19"/>
      <c r="B30" s="19"/>
      <c r="C30" s="19"/>
      <c r="D30" s="19"/>
      <c r="E30" s="6"/>
      <c r="F30" s="126" t="s">
        <v>20</v>
      </c>
      <c r="G30" s="103">
        <f>QUARTILE(A5:D14,3)-MEDIAN(A5:D14)</f>
        <v>13.5</v>
      </c>
      <c r="H30" s="127" t="s">
        <v>70</v>
      </c>
      <c r="I30" s="127"/>
      <c r="J30" s="127"/>
      <c r="K30" s="6"/>
      <c r="L30" s="6"/>
      <c r="M30" s="6"/>
      <c r="N30" s="6"/>
      <c r="O30" s="6"/>
      <c r="P30" s="6"/>
      <c r="Q30" s="7"/>
      <c r="W30" s="62">
        <v>64</v>
      </c>
    </row>
    <row r="31" spans="1:26" ht="15.75">
      <c r="A31" s="19"/>
      <c r="B31" s="19"/>
      <c r="C31" s="19"/>
      <c r="D31" s="19"/>
      <c r="E31" s="6"/>
      <c r="F31" s="126" t="s">
        <v>22</v>
      </c>
      <c r="G31" s="103">
        <f>MAX(A5:D14)-QUARTILE(A5:D14,3)</f>
        <v>18.5</v>
      </c>
      <c r="H31" s="127" t="s">
        <v>71</v>
      </c>
      <c r="I31" s="127"/>
      <c r="J31" s="127"/>
      <c r="K31" s="6"/>
      <c r="L31" s="6"/>
      <c r="M31" s="6"/>
      <c r="N31" s="6"/>
      <c r="O31" s="6"/>
      <c r="P31" s="6"/>
      <c r="Q31" s="7"/>
      <c r="W31" s="62">
        <v>63</v>
      </c>
    </row>
    <row r="32" spans="1:26">
      <c r="A32" s="19"/>
      <c r="B32" s="19"/>
      <c r="C32" s="19"/>
      <c r="D32" s="19"/>
      <c r="E32" s="6"/>
      <c r="F32" s="5"/>
      <c r="G32" s="6"/>
      <c r="H32" s="6"/>
      <c r="I32" s="6"/>
      <c r="J32" s="6"/>
      <c r="K32" s="6"/>
      <c r="L32" s="6"/>
      <c r="M32" s="6"/>
      <c r="N32" s="6"/>
      <c r="O32" s="6"/>
      <c r="P32" s="6"/>
      <c r="Q32" s="7"/>
      <c r="W32" s="62">
        <v>92</v>
      </c>
    </row>
    <row r="33" spans="1:23">
      <c r="A33" s="19"/>
      <c r="B33" s="19"/>
      <c r="C33" s="19"/>
      <c r="D33" s="19"/>
      <c r="E33" s="6"/>
      <c r="F33" s="5"/>
      <c r="G33" s="6"/>
      <c r="H33" s="6"/>
      <c r="I33" s="6"/>
      <c r="J33" s="6"/>
      <c r="K33" s="6"/>
      <c r="L33" s="6"/>
      <c r="M33" s="6"/>
      <c r="N33" s="6"/>
      <c r="O33" s="6"/>
      <c r="P33" s="6"/>
      <c r="Q33" s="7"/>
      <c r="W33" s="62">
        <v>87</v>
      </c>
    </row>
    <row r="34" spans="1:23">
      <c r="A34" s="19"/>
      <c r="B34" s="19"/>
      <c r="C34" s="19"/>
      <c r="D34" s="19"/>
      <c r="E34" s="6"/>
      <c r="F34" s="5"/>
      <c r="G34" s="6"/>
      <c r="H34" s="6"/>
      <c r="I34" s="6"/>
      <c r="J34" s="6"/>
      <c r="K34" s="6"/>
      <c r="L34" s="6"/>
      <c r="M34" s="6"/>
      <c r="N34" s="6"/>
      <c r="O34" s="6"/>
      <c r="P34" s="6"/>
      <c r="Q34" s="7"/>
      <c r="W34" s="62">
        <v>59</v>
      </c>
    </row>
    <row r="35" spans="1:23">
      <c r="A35" s="6"/>
      <c r="B35" s="6"/>
      <c r="C35" s="6"/>
      <c r="D35" s="6"/>
      <c r="E35" s="6"/>
      <c r="F35" s="5"/>
      <c r="G35" s="6"/>
      <c r="H35" s="6"/>
      <c r="I35" s="6"/>
      <c r="J35" s="6"/>
      <c r="K35" s="6"/>
      <c r="L35" s="6"/>
      <c r="M35" s="6"/>
      <c r="N35" s="6"/>
      <c r="O35" s="6"/>
      <c r="P35" s="6"/>
      <c r="Q35" s="7"/>
      <c r="W35" s="62">
        <v>68</v>
      </c>
    </row>
    <row r="36" spans="1:23">
      <c r="A36" s="6"/>
      <c r="B36" s="6"/>
      <c r="C36" s="6"/>
      <c r="D36" s="6"/>
      <c r="E36" s="6"/>
      <c r="F36" s="5"/>
      <c r="G36" s="6"/>
      <c r="H36" s="6"/>
      <c r="I36" s="6"/>
      <c r="J36" s="6"/>
      <c r="K36" s="6"/>
      <c r="L36" s="6"/>
      <c r="M36" s="6"/>
      <c r="N36" s="6"/>
      <c r="O36" s="6"/>
      <c r="P36" s="6"/>
      <c r="Q36" s="7"/>
      <c r="W36" s="62">
        <v>45</v>
      </c>
    </row>
    <row r="37" spans="1:23">
      <c r="A37" s="6"/>
      <c r="B37" s="6"/>
      <c r="C37" s="6"/>
      <c r="D37" s="6"/>
      <c r="E37" s="6"/>
      <c r="F37" s="8"/>
      <c r="G37" s="9"/>
      <c r="H37" s="9"/>
      <c r="I37" s="9"/>
      <c r="J37" s="9"/>
      <c r="K37" s="9"/>
      <c r="L37" s="9"/>
      <c r="M37" s="9"/>
      <c r="N37" s="9"/>
      <c r="O37" s="9"/>
      <c r="P37" s="9"/>
      <c r="Q37" s="10"/>
      <c r="W37" s="62">
        <v>52</v>
      </c>
    </row>
    <row r="38" spans="1:23">
      <c r="A38" s="6"/>
      <c r="B38" s="6"/>
      <c r="C38" s="6"/>
      <c r="D38" s="6"/>
      <c r="E38" s="6"/>
      <c r="W38" s="62">
        <v>76</v>
      </c>
    </row>
    <row r="39" spans="1:23">
      <c r="A39" s="6"/>
      <c r="B39" s="6"/>
      <c r="C39" s="6"/>
      <c r="D39" s="6"/>
      <c r="E39" s="6"/>
      <c r="U39" s="12"/>
      <c r="W39" s="62">
        <v>78</v>
      </c>
    </row>
    <row r="40" spans="1:23" ht="15.75">
      <c r="A40" s="6"/>
      <c r="B40" s="6"/>
      <c r="C40" s="6"/>
      <c r="D40" s="6"/>
      <c r="E40" s="6"/>
      <c r="M40" s="11"/>
      <c r="P40" s="12"/>
      <c r="Q40" s="12"/>
      <c r="R40" s="23"/>
      <c r="S40" s="12"/>
      <c r="T40" s="12"/>
      <c r="W40" s="62">
        <v>50</v>
      </c>
    </row>
    <row r="41" spans="1:23">
      <c r="D41" s="6"/>
      <c r="E41" s="6"/>
      <c r="F41" s="6"/>
      <c r="G41" s="6"/>
      <c r="H41" s="6"/>
      <c r="I41" s="6"/>
      <c r="R41" s="18"/>
      <c r="W41" s="62">
        <v>75</v>
      </c>
    </row>
    <row r="42" spans="1:23">
      <c r="D42" s="6"/>
      <c r="E42" s="29"/>
      <c r="F42" s="6"/>
      <c r="G42" s="6"/>
      <c r="H42" s="6"/>
      <c r="I42" s="6"/>
      <c r="R42" s="18"/>
      <c r="W42" s="62">
        <v>64</v>
      </c>
    </row>
    <row r="43" spans="1:23">
      <c r="D43" s="6"/>
      <c r="E43" s="6"/>
      <c r="F43" s="6"/>
      <c r="G43" s="6"/>
      <c r="H43" s="6"/>
      <c r="I43" s="6"/>
      <c r="R43" s="18"/>
      <c r="W43" s="62">
        <v>86</v>
      </c>
    </row>
    <row r="44" spans="1:23">
      <c r="D44" s="6"/>
      <c r="E44" s="6"/>
      <c r="F44" s="6"/>
      <c r="G44" s="6"/>
      <c r="H44" s="6"/>
      <c r="I44" s="6"/>
    </row>
    <row r="45" spans="1:23">
      <c r="D45" s="6"/>
      <c r="E45" s="6"/>
      <c r="F45" s="6"/>
      <c r="G45" s="6"/>
      <c r="H45" s="6"/>
      <c r="I45" s="6"/>
    </row>
    <row r="46" spans="1:23">
      <c r="D46" s="6"/>
      <c r="E46" s="6"/>
      <c r="F46" s="6"/>
      <c r="G46" s="6"/>
      <c r="H46" s="6"/>
      <c r="I46" s="6"/>
    </row>
    <row r="47" spans="1:23">
      <c r="D47" s="6"/>
      <c r="E47" s="6"/>
      <c r="F47" s="6"/>
      <c r="G47" s="6"/>
      <c r="H47" s="6"/>
      <c r="I47" s="6"/>
    </row>
    <row r="48" spans="1:23">
      <c r="D48" s="6"/>
      <c r="E48" s="6"/>
      <c r="F48" s="6"/>
      <c r="G48" s="6"/>
      <c r="H48" s="6"/>
      <c r="I48" s="6"/>
    </row>
  </sheetData>
  <mergeCells count="4">
    <mergeCell ref="B17:C17"/>
    <mergeCell ref="A22:D27"/>
    <mergeCell ref="H13:I13"/>
    <mergeCell ref="P6:U6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AB79"/>
  <sheetViews>
    <sheetView tabSelected="1" zoomScale="70" zoomScaleNormal="70" workbookViewId="0">
      <selection activeCell="R39" sqref="R39"/>
    </sheetView>
  </sheetViews>
  <sheetFormatPr defaultRowHeight="15"/>
  <cols>
    <col min="1" max="1" width="11.140625" customWidth="1"/>
    <col min="2" max="2" width="8.7109375" customWidth="1"/>
    <col min="3" max="3" width="5.7109375" customWidth="1"/>
    <col min="5" max="5" width="5.85546875" customWidth="1"/>
    <col min="6" max="6" width="28.42578125" customWidth="1"/>
    <col min="7" max="7" width="11.28515625" customWidth="1"/>
    <col min="8" max="8" width="10" customWidth="1"/>
    <col min="9" max="9" width="9.28515625" customWidth="1"/>
    <col min="10" max="10" width="13" customWidth="1"/>
    <col min="12" max="12" width="8.140625" customWidth="1"/>
    <col min="13" max="13" width="8" customWidth="1"/>
    <col min="15" max="15" width="10.28515625" bestFit="1" customWidth="1"/>
    <col min="17" max="17" width="9.85546875" customWidth="1"/>
    <col min="20" max="20" width="9.42578125" customWidth="1"/>
    <col min="22" max="22" width="8.140625" customWidth="1"/>
  </cols>
  <sheetData>
    <row r="1" spans="1:25" ht="21">
      <c r="A1" s="45" t="s">
        <v>81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3" spans="1:25">
      <c r="A3" s="118" t="s">
        <v>5</v>
      </c>
      <c r="B3" s="118" t="s">
        <v>50</v>
      </c>
      <c r="C3" s="14"/>
      <c r="D3" s="14"/>
      <c r="F3" s="87" t="s">
        <v>51</v>
      </c>
      <c r="G3" s="3"/>
      <c r="H3" s="3"/>
      <c r="I3" s="3"/>
      <c r="J3" s="3"/>
      <c r="K3" s="3"/>
      <c r="L3" s="3"/>
      <c r="M3" s="3"/>
      <c r="N3" s="3"/>
      <c r="O3" s="3"/>
      <c r="P3" s="3"/>
      <c r="Q3" s="4"/>
      <c r="R3" s="162" t="s">
        <v>89</v>
      </c>
      <c r="S3" s="163"/>
      <c r="T3" s="163"/>
      <c r="U3" s="163"/>
      <c r="V3" s="163"/>
      <c r="W3" s="163"/>
      <c r="X3" s="163"/>
      <c r="Y3" s="164"/>
    </row>
    <row r="4" spans="1:25">
      <c r="A4" s="115">
        <v>23</v>
      </c>
      <c r="B4" s="21">
        <v>16</v>
      </c>
      <c r="F4" s="5"/>
      <c r="G4" s="6"/>
      <c r="H4" s="6"/>
      <c r="I4" s="6"/>
      <c r="J4" s="6"/>
      <c r="K4" s="6"/>
      <c r="L4" s="6"/>
      <c r="M4" s="6"/>
      <c r="N4" s="6"/>
      <c r="O4" s="6"/>
      <c r="P4" s="6"/>
      <c r="Q4" s="7"/>
      <c r="R4" s="5"/>
      <c r="S4" s="6"/>
      <c r="T4" s="6"/>
      <c r="U4" s="6"/>
      <c r="V4" s="6"/>
      <c r="W4" s="6"/>
      <c r="X4" s="6"/>
      <c r="Y4" s="7"/>
    </row>
    <row r="5" spans="1:25" ht="16.5" thickBot="1">
      <c r="A5" s="115">
        <v>15</v>
      </c>
      <c r="B5" s="21">
        <v>21</v>
      </c>
      <c r="F5" s="93" t="s">
        <v>30</v>
      </c>
      <c r="G5" s="94"/>
      <c r="H5" s="147" t="s">
        <v>76</v>
      </c>
      <c r="I5" s="147"/>
      <c r="J5" s="92">
        <v>0</v>
      </c>
      <c r="K5" s="94"/>
      <c r="L5" s="94"/>
      <c r="M5" s="94"/>
      <c r="N5" s="94"/>
      <c r="O5" s="94"/>
      <c r="P5" s="6"/>
      <c r="Q5" s="7"/>
      <c r="R5" s="160"/>
      <c r="S5" s="6"/>
      <c r="T5" s="6"/>
      <c r="U5" s="7"/>
      <c r="V5" s="5"/>
      <c r="W5" s="6"/>
      <c r="X5" s="6"/>
      <c r="Y5" s="7"/>
    </row>
    <row r="6" spans="1:25" ht="19.5" thickTop="1">
      <c r="A6" s="115">
        <v>16</v>
      </c>
      <c r="B6" s="21">
        <v>16</v>
      </c>
      <c r="F6" s="95" t="s">
        <v>52</v>
      </c>
      <c r="G6" s="42" t="s">
        <v>26</v>
      </c>
      <c r="H6" s="42" t="s">
        <v>9</v>
      </c>
      <c r="I6" s="42" t="s">
        <v>53</v>
      </c>
      <c r="J6" s="42" t="s">
        <v>36</v>
      </c>
      <c r="K6" s="94"/>
      <c r="L6" s="94"/>
      <c r="M6" s="94"/>
      <c r="N6" s="94"/>
      <c r="O6" s="94"/>
      <c r="P6" s="6"/>
      <c r="Q6" s="7"/>
      <c r="R6" s="144" t="s">
        <v>63</v>
      </c>
      <c r="S6" s="142"/>
      <c r="T6" s="142"/>
      <c r="U6" s="143"/>
      <c r="V6" s="144" t="s">
        <v>64</v>
      </c>
      <c r="W6" s="142"/>
      <c r="X6" s="142"/>
      <c r="Y6" s="143"/>
    </row>
    <row r="7" spans="1:25" ht="15.75">
      <c r="A7" s="115">
        <v>25</v>
      </c>
      <c r="B7" s="21">
        <v>11</v>
      </c>
      <c r="F7" s="93" t="str">
        <f>A3</f>
        <v>Control</v>
      </c>
      <c r="G7" s="94">
        <v>12</v>
      </c>
      <c r="H7" s="111">
        <f>AVERAGE(A4:A15)</f>
        <v>18.5</v>
      </c>
      <c r="I7" s="96">
        <f>VAR(A4:A15)</f>
        <v>15.181818181818182</v>
      </c>
      <c r="J7" s="94"/>
      <c r="K7" s="6"/>
      <c r="L7" s="6"/>
      <c r="M7" s="6"/>
      <c r="N7" s="6"/>
      <c r="O7" s="6"/>
      <c r="P7" s="6"/>
      <c r="Q7" s="7"/>
      <c r="R7" s="123"/>
      <c r="S7" s="48"/>
      <c r="T7" s="48"/>
      <c r="U7" s="53"/>
      <c r="V7" s="123"/>
      <c r="W7" s="48"/>
      <c r="X7" s="48"/>
      <c r="Y7" s="53"/>
    </row>
    <row r="8" spans="1:25" ht="15.75">
      <c r="A8" s="115">
        <v>20</v>
      </c>
      <c r="B8" s="21">
        <v>24</v>
      </c>
      <c r="F8" s="93" t="str">
        <f>B3</f>
        <v>Drug</v>
      </c>
      <c r="G8" s="94">
        <v>12</v>
      </c>
      <c r="H8" s="112">
        <f>AVERAGE(B4:B15)</f>
        <v>18.333333333333332</v>
      </c>
      <c r="I8" s="96">
        <f>VAR(B4:B15)</f>
        <v>17.878787878787865</v>
      </c>
      <c r="J8" s="94"/>
      <c r="K8" s="6"/>
      <c r="L8" s="6"/>
      <c r="M8" s="6"/>
      <c r="N8" s="6"/>
      <c r="O8" s="6"/>
      <c r="P8" s="6"/>
      <c r="Q8" s="7"/>
      <c r="R8" s="123"/>
      <c r="S8" s="48"/>
      <c r="T8" s="48"/>
      <c r="U8" s="53"/>
      <c r="V8" s="124"/>
      <c r="W8" s="48"/>
      <c r="X8" s="48"/>
      <c r="Y8" s="53"/>
    </row>
    <row r="9" spans="1:25" ht="15.75">
      <c r="A9" s="115">
        <v>17</v>
      </c>
      <c r="B9" s="21">
        <v>21</v>
      </c>
      <c r="F9" s="97" t="s">
        <v>54</v>
      </c>
      <c r="G9" s="43"/>
      <c r="H9" s="43"/>
      <c r="I9" s="107">
        <f>((G7-1)*I7+(G8-1)*I8)/(G7+G8-2)</f>
        <v>16.530303030303024</v>
      </c>
      <c r="J9" s="43">
        <f ca="1">ABS(H7-H8-J5)/SQRT(I9)</f>
        <v>3.9418284650469697E-2</v>
      </c>
      <c r="K9" s="88" t="s">
        <v>77</v>
      </c>
      <c r="L9" s="98"/>
      <c r="M9" s="98"/>
      <c r="N9" s="98"/>
      <c r="O9" s="48"/>
      <c r="P9" s="48"/>
      <c r="Q9" s="53"/>
      <c r="R9" s="123"/>
      <c r="S9" s="48"/>
      <c r="T9" s="48"/>
      <c r="U9" s="53"/>
      <c r="V9" s="123"/>
      <c r="W9" s="48"/>
      <c r="X9" s="48"/>
      <c r="Y9" s="53"/>
    </row>
    <row r="10" spans="1:25" ht="15.75">
      <c r="A10" s="115">
        <v>18</v>
      </c>
      <c r="B10" s="21">
        <v>18</v>
      </c>
      <c r="F10" s="93"/>
      <c r="G10" s="94"/>
      <c r="H10" s="94"/>
      <c r="I10" s="94"/>
      <c r="J10" s="94"/>
      <c r="K10" s="88" t="s">
        <v>78</v>
      </c>
      <c r="L10" s="98"/>
      <c r="M10" s="98"/>
      <c r="N10" s="98"/>
      <c r="O10" s="48"/>
      <c r="P10" s="48"/>
      <c r="Q10" s="53"/>
      <c r="R10" s="123"/>
      <c r="S10" s="48"/>
      <c r="T10" s="48"/>
      <c r="U10" s="53"/>
      <c r="V10" s="123"/>
      <c r="W10" s="48"/>
      <c r="X10" s="48"/>
      <c r="Y10" s="53"/>
    </row>
    <row r="11" spans="1:25" ht="16.5" thickBot="1">
      <c r="A11" s="115">
        <v>14</v>
      </c>
      <c r="B11" s="21">
        <v>15</v>
      </c>
      <c r="F11" s="99" t="s">
        <v>55</v>
      </c>
      <c r="G11" s="94"/>
      <c r="H11" s="94"/>
      <c r="I11" s="91" t="s">
        <v>75</v>
      </c>
      <c r="J11" s="92">
        <v>0.05</v>
      </c>
      <c r="K11" s="94"/>
      <c r="L11" s="94"/>
      <c r="M11" s="94"/>
      <c r="N11" s="94"/>
      <c r="O11" s="94"/>
      <c r="P11" s="6"/>
      <c r="Q11" s="7"/>
      <c r="R11" s="123"/>
      <c r="S11" s="48"/>
      <c r="T11" s="48"/>
      <c r="U11" s="53"/>
      <c r="V11" s="123"/>
      <c r="W11" s="48"/>
      <c r="X11" s="48"/>
      <c r="Y11" s="53"/>
    </row>
    <row r="12" spans="1:25" ht="16.5" thickTop="1">
      <c r="A12" s="115">
        <v>12</v>
      </c>
      <c r="B12" s="21">
        <v>19</v>
      </c>
      <c r="F12" s="95" t="s">
        <v>39</v>
      </c>
      <c r="G12" s="42" t="s">
        <v>4</v>
      </c>
      <c r="H12" s="42" t="s">
        <v>56</v>
      </c>
      <c r="I12" s="42" t="s">
        <v>35</v>
      </c>
      <c r="J12" s="44" t="s">
        <v>0</v>
      </c>
      <c r="K12" s="42" t="s">
        <v>40</v>
      </c>
      <c r="L12" s="42" t="s">
        <v>2</v>
      </c>
      <c r="M12" s="42" t="s">
        <v>3</v>
      </c>
      <c r="N12" s="42" t="s">
        <v>1</v>
      </c>
      <c r="O12" s="42" t="s">
        <v>57</v>
      </c>
      <c r="P12" s="6"/>
      <c r="Q12" s="7"/>
      <c r="R12" s="123"/>
      <c r="S12" s="48"/>
      <c r="T12" s="48"/>
      <c r="U12" s="53"/>
      <c r="V12" s="123"/>
      <c r="W12" s="48"/>
      <c r="X12" s="48"/>
      <c r="Y12" s="53"/>
    </row>
    <row r="13" spans="1:25" ht="15.75">
      <c r="A13" s="115">
        <v>19</v>
      </c>
      <c r="B13" s="21">
        <v>22</v>
      </c>
      <c r="F13" s="109" t="s">
        <v>73</v>
      </c>
      <c r="G13" s="121">
        <f ca="1">SQRT(I9)*SQRT((1/G7+1/G8))</f>
        <v>1.2209296891413866</v>
      </c>
      <c r="H13" s="104">
        <f ca="1">(ABS(H7-H8-J5))/G13</f>
        <v>0.13650799726548993</v>
      </c>
      <c r="I13" s="94">
        <f>G7+G8-2</f>
        <v>22</v>
      </c>
      <c r="J13" s="119">
        <f ca="1">TDIST(H13,I13,1)</f>
        <v>0.44571053806287331</v>
      </c>
      <c r="K13" s="104">
        <f ca="1">TINV(J11*2,I13)</f>
        <v>1.6448917244647938</v>
      </c>
      <c r="L13" s="94"/>
      <c r="M13" s="94"/>
      <c r="N13" s="100" t="str">
        <f ca="1">IF(J13&lt;J11,"yes","no")</f>
        <v>no</v>
      </c>
      <c r="O13" s="94">
        <f ca="1">SQRT(H13^2/(H13^2+I13))</f>
        <v>9.6501563231681561E-4</v>
      </c>
      <c r="P13" s="58" t="s">
        <v>6</v>
      </c>
      <c r="Q13" s="59"/>
      <c r="R13" s="123"/>
      <c r="S13" s="48"/>
      <c r="T13" s="48"/>
      <c r="U13" s="53"/>
      <c r="V13" s="123"/>
      <c r="W13" s="48"/>
      <c r="X13" s="48"/>
      <c r="Y13" s="53"/>
    </row>
    <row r="14" spans="1:25" ht="15.75">
      <c r="A14" s="115">
        <v>21</v>
      </c>
      <c r="B14" s="21">
        <v>13</v>
      </c>
      <c r="F14" s="110" t="s">
        <v>74</v>
      </c>
      <c r="G14" s="121">
        <f ca="1">G13</f>
        <v>1.2209296891413866</v>
      </c>
      <c r="H14" s="104">
        <f ca="1">H13</f>
        <v>0.13650799726548993</v>
      </c>
      <c r="I14" s="94">
        <f ca="1">I13</f>
        <v>20010</v>
      </c>
      <c r="J14" s="119">
        <f ca="1">TDIST(H14,I14,2)</f>
        <v>0.89142107612574661</v>
      </c>
      <c r="K14" s="104">
        <f ca="1">TINV(J11,I14)</f>
        <v>1.9600824901049618</v>
      </c>
      <c r="L14" s="94">
        <f ca="1">(H7-H8)-K14*G14</f>
        <v>-2.2264562386686579</v>
      </c>
      <c r="M14" s="94">
        <f ca="1">(H7-H8)+K14*G14</f>
        <v>2.5597895720019936</v>
      </c>
      <c r="N14" s="100" t="str">
        <f ca="1">IF(J14&lt;J11,"yes","no")</f>
        <v>no</v>
      </c>
      <c r="O14" s="94">
        <f ca="1">O13</f>
        <v>9.6501563231681561E-4</v>
      </c>
      <c r="P14" s="58" t="s">
        <v>46</v>
      </c>
      <c r="Q14" s="60"/>
      <c r="R14" s="123"/>
      <c r="S14" s="48"/>
      <c r="T14" s="48"/>
      <c r="U14" s="53"/>
      <c r="V14" s="125" t="s">
        <v>82</v>
      </c>
      <c r="W14" s="48"/>
      <c r="X14" s="48"/>
      <c r="Y14" s="53"/>
    </row>
    <row r="15" spans="1:25" ht="15.75">
      <c r="A15" s="116">
        <v>22</v>
      </c>
      <c r="B15" s="117">
        <v>24</v>
      </c>
      <c r="F15" s="97"/>
      <c r="G15" s="43"/>
      <c r="H15" s="43"/>
      <c r="I15" s="43"/>
      <c r="J15" s="43"/>
      <c r="K15" s="43"/>
      <c r="L15" s="43"/>
      <c r="M15" s="43"/>
      <c r="N15" s="43"/>
      <c r="O15" s="43"/>
      <c r="P15" s="6"/>
      <c r="Q15" s="7"/>
      <c r="R15" s="123"/>
      <c r="S15" s="48"/>
      <c r="T15" s="48"/>
      <c r="U15" s="53"/>
      <c r="V15" s="123"/>
      <c r="W15" s="48"/>
      <c r="X15" s="48"/>
      <c r="Y15" s="53"/>
    </row>
    <row r="16" spans="1:25" ht="16.5" thickBot="1">
      <c r="F16" s="99" t="s">
        <v>58</v>
      </c>
      <c r="G16" s="94"/>
      <c r="H16" s="94"/>
      <c r="I16" s="94"/>
      <c r="J16" s="94" t="s">
        <v>31</v>
      </c>
      <c r="K16" s="94">
        <f>J11</f>
        <v>0.05</v>
      </c>
      <c r="L16" s="94"/>
      <c r="M16" s="94"/>
      <c r="N16" s="94"/>
      <c r="O16" s="94"/>
      <c r="P16" s="6"/>
      <c r="Q16" s="7"/>
      <c r="R16" s="161"/>
      <c r="S16" s="37"/>
      <c r="T16" s="37"/>
      <c r="U16" s="114"/>
      <c r="V16" s="124"/>
      <c r="W16" s="48"/>
      <c r="X16" s="48"/>
      <c r="Y16" s="53"/>
    </row>
    <row r="17" spans="1:28" ht="16.5" thickTop="1">
      <c r="F17" s="95" t="s">
        <v>39</v>
      </c>
      <c r="G17" s="42" t="s">
        <v>4</v>
      </c>
      <c r="H17" s="42" t="s">
        <v>56</v>
      </c>
      <c r="I17" s="42" t="s">
        <v>35</v>
      </c>
      <c r="J17" s="44" t="s">
        <v>0</v>
      </c>
      <c r="K17" s="42" t="s">
        <v>40</v>
      </c>
      <c r="L17" s="42" t="s">
        <v>2</v>
      </c>
      <c r="M17" s="42" t="s">
        <v>3</v>
      </c>
      <c r="N17" s="42" t="s">
        <v>1</v>
      </c>
      <c r="O17" s="42" t="s">
        <v>57</v>
      </c>
      <c r="P17" s="6"/>
      <c r="Q17" s="7"/>
      <c r="R17" s="161"/>
      <c r="S17" s="37"/>
      <c r="T17" s="37"/>
      <c r="U17" s="114"/>
      <c r="V17" s="123"/>
      <c r="W17" s="48"/>
      <c r="X17" s="48"/>
      <c r="Y17" s="53"/>
    </row>
    <row r="18" spans="1:28" ht="15.75">
      <c r="A18" s="137" t="s">
        <v>62</v>
      </c>
      <c r="B18" s="137"/>
      <c r="C18" s="137"/>
      <c r="D18" s="137"/>
      <c r="F18" s="109" t="s">
        <v>73</v>
      </c>
      <c r="G18" s="121">
        <f ca="1">SQRT(I7/G7+I8/G8)</f>
        <v>1.1251868531694877</v>
      </c>
      <c r="H18" s="104">
        <f ca="1">(ABS(H7-H8-J5))/G18</f>
        <v>0.14812354605565475</v>
      </c>
      <c r="I18" s="94">
        <f>(I7/G7+I8/G8)^2/((I7/G7)^2/(G7-1)+(I8/G8)^2/(G8-1))</f>
        <v>21.854563754692446</v>
      </c>
      <c r="J18" s="119">
        <f>TTEST(A4:A15,B4:B15,1,3)</f>
        <v>0.46046650513598686</v>
      </c>
      <c r="K18" s="104">
        <f ca="1">TINV(K16*2,ROUND(I18,0))</f>
        <v>1.7958848142321888</v>
      </c>
      <c r="L18" s="94"/>
      <c r="M18" s="94"/>
      <c r="N18" s="100" t="str">
        <f>IF(J18&lt;K16,"yes","no")</f>
        <v>no</v>
      </c>
      <c r="O18" s="94">
        <f ca="1">SQRT(H18^2/(H18^2+I18))</f>
        <v>4.458501525069776E-2</v>
      </c>
      <c r="P18" s="58" t="s">
        <v>6</v>
      </c>
      <c r="Q18" s="59"/>
      <c r="R18" s="5"/>
      <c r="S18" s="6"/>
      <c r="T18" s="6"/>
      <c r="U18" s="7"/>
      <c r="V18" s="5"/>
      <c r="W18" s="6"/>
      <c r="X18" s="6"/>
      <c r="Y18" s="7"/>
    </row>
    <row r="19" spans="1:28" ht="15.75">
      <c r="F19" s="110" t="s">
        <v>74</v>
      </c>
      <c r="G19" s="122">
        <f ca="1">G18</f>
        <v>1.1251868531694877</v>
      </c>
      <c r="H19" s="108">
        <f ca="1">H18</f>
        <v>4.0992871586762938</v>
      </c>
      <c r="I19" s="101">
        <f ca="1">I18</f>
        <v>11.01555039906904</v>
      </c>
      <c r="J19" s="120">
        <f>TTEST(A4:A15,B4:B15,2,3)</f>
        <v>0.92093301027197372</v>
      </c>
      <c r="K19" s="108">
        <f ca="1">TINV(K16,ROUND(I19,0))</f>
        <v>2.2009851587218421</v>
      </c>
      <c r="L19" s="101">
        <f ca="1">(H7-H8)-K19*G19</f>
        <v>-2.3098528979483071</v>
      </c>
      <c r="M19" s="101">
        <f ca="1">(H7-H8)+K19*G19</f>
        <v>2.6431862312816428</v>
      </c>
      <c r="N19" s="102" t="str">
        <f>IF(J19&lt;K16,"yes","no")</f>
        <v>no</v>
      </c>
      <c r="O19" s="101">
        <f ca="1">O18</f>
        <v>2.0560688663528792E-2</v>
      </c>
      <c r="P19" s="89" t="s">
        <v>46</v>
      </c>
      <c r="Q19" s="90"/>
      <c r="R19" s="8"/>
      <c r="S19" s="9"/>
      <c r="T19" s="9"/>
      <c r="U19" s="10"/>
      <c r="V19" s="8"/>
      <c r="W19" s="9"/>
      <c r="X19" s="9"/>
      <c r="Y19" s="10"/>
    </row>
    <row r="23" spans="1:28" ht="15.75">
      <c r="A23" s="145" t="s">
        <v>79</v>
      </c>
      <c r="B23" s="146"/>
      <c r="C23" s="146"/>
      <c r="D23" s="146"/>
      <c r="O23" s="119"/>
      <c r="T23" s="134"/>
      <c r="U23" s="134"/>
      <c r="V23" s="134"/>
      <c r="W23" s="134"/>
      <c r="X23" s="134"/>
      <c r="Y23" s="134"/>
      <c r="Z23" s="134"/>
      <c r="AA23" s="134"/>
      <c r="AB23" s="134"/>
    </row>
    <row r="24" spans="1:28" ht="18.75">
      <c r="A24" s="146"/>
      <c r="B24" s="146"/>
      <c r="C24" s="146"/>
      <c r="D24" s="146"/>
      <c r="G24" s="2"/>
      <c r="H24" s="3"/>
      <c r="I24" s="3"/>
      <c r="J24" s="3"/>
      <c r="K24" s="3"/>
      <c r="L24" s="3"/>
      <c r="M24" s="3"/>
      <c r="N24" s="3"/>
      <c r="O24" s="3"/>
      <c r="P24" s="3"/>
      <c r="Q24" s="4"/>
      <c r="T24" s="135" t="s">
        <v>84</v>
      </c>
      <c r="U24" s="134"/>
      <c r="V24" s="134"/>
      <c r="W24" s="134"/>
      <c r="X24" s="148" t="s">
        <v>87</v>
      </c>
      <c r="Y24" s="148"/>
      <c r="Z24" s="148"/>
      <c r="AA24" s="148"/>
      <c r="AB24" s="148"/>
    </row>
    <row r="25" spans="1:28" ht="17.25" customHeight="1">
      <c r="A25" s="146"/>
      <c r="B25" s="146"/>
      <c r="C25" s="146"/>
      <c r="D25" s="146"/>
      <c r="G25" s="5"/>
      <c r="H25" s="6"/>
      <c r="I25" s="6"/>
      <c r="J25" s="6"/>
      <c r="K25" s="6"/>
      <c r="L25" s="6"/>
      <c r="M25" s="6"/>
      <c r="N25" s="6"/>
      <c r="O25" s="6"/>
      <c r="P25" s="6"/>
      <c r="Q25" s="7"/>
      <c r="T25" s="136"/>
      <c r="U25" s="134"/>
      <c r="V25" s="134"/>
      <c r="W25" s="134"/>
      <c r="X25" s="148"/>
      <c r="Y25" s="148"/>
      <c r="Z25" s="148"/>
      <c r="AA25" s="148"/>
      <c r="AB25" s="148"/>
    </row>
    <row r="26" spans="1:28" ht="18.75">
      <c r="A26" s="30"/>
      <c r="B26" s="30"/>
      <c r="C26" s="30"/>
      <c r="D26" s="30"/>
      <c r="E26" s="12"/>
      <c r="G26" s="5"/>
      <c r="H26" s="6"/>
      <c r="I26" s="6"/>
      <c r="J26" s="6"/>
      <c r="K26" s="6"/>
      <c r="L26" s="6"/>
      <c r="M26" s="6"/>
      <c r="N26" s="6"/>
      <c r="O26" s="6"/>
      <c r="P26" s="6"/>
      <c r="Q26" s="7"/>
      <c r="T26" s="136"/>
      <c r="U26" s="134"/>
      <c r="V26" s="134"/>
      <c r="W26" s="134"/>
      <c r="X26" s="148"/>
      <c r="Y26" s="148"/>
      <c r="Z26" s="148"/>
      <c r="AA26" s="148"/>
      <c r="AB26" s="148"/>
    </row>
    <row r="27" spans="1:28" ht="18.75">
      <c r="A27" s="30"/>
      <c r="B27" s="30"/>
      <c r="C27" s="30"/>
      <c r="D27" s="30"/>
      <c r="E27" s="12"/>
      <c r="G27" s="5"/>
      <c r="H27" s="6"/>
      <c r="I27" s="157" t="s">
        <v>5</v>
      </c>
      <c r="J27" s="157" t="s">
        <v>50</v>
      </c>
      <c r="K27" s="113"/>
      <c r="L27" s="113"/>
      <c r="M27" s="6"/>
      <c r="N27" s="6"/>
      <c r="O27" s="6"/>
      <c r="P27" s="6"/>
      <c r="Q27" s="7"/>
      <c r="T27" s="136"/>
      <c r="U27" s="134"/>
      <c r="V27" s="134"/>
      <c r="W27" s="134"/>
      <c r="X27" s="150" t="s">
        <v>88</v>
      </c>
      <c r="Y27" s="149"/>
      <c r="Z27" s="149"/>
      <c r="AA27" s="149"/>
      <c r="AB27" s="149"/>
    </row>
    <row r="28" spans="1:28" ht="18.75">
      <c r="A28" s="30"/>
      <c r="B28" s="30"/>
      <c r="C28" s="30"/>
      <c r="D28" s="30"/>
      <c r="E28" s="12"/>
      <c r="G28" s="5"/>
      <c r="H28" s="37" t="s">
        <v>14</v>
      </c>
      <c r="I28" s="158">
        <f>MIN(A4:A15)</f>
        <v>12</v>
      </c>
      <c r="J28" s="158">
        <f>MIN(B4:B15)</f>
        <v>11</v>
      </c>
      <c r="K28" s="6"/>
      <c r="L28" s="6"/>
      <c r="M28" s="6"/>
      <c r="N28" s="6"/>
      <c r="O28" s="6"/>
      <c r="P28" s="6"/>
      <c r="Q28" s="7"/>
      <c r="T28" s="136" t="s">
        <v>83</v>
      </c>
      <c r="U28" s="134"/>
      <c r="V28" s="134"/>
      <c r="W28" s="134"/>
      <c r="X28" s="149"/>
      <c r="Y28" s="149"/>
      <c r="Z28" s="149"/>
      <c r="AA28" s="149"/>
      <c r="AB28" s="149"/>
    </row>
    <row r="29" spans="1:28" ht="15.75">
      <c r="A29" s="12"/>
      <c r="B29" s="12"/>
      <c r="C29" s="12"/>
      <c r="D29" s="12"/>
      <c r="E29" s="12"/>
      <c r="F29" s="28"/>
      <c r="G29" s="5"/>
      <c r="H29" s="37" t="s">
        <v>16</v>
      </c>
      <c r="I29" s="158">
        <f>QUARTILE(A4:A15,1)-H24</f>
        <v>3.75</v>
      </c>
      <c r="J29" s="158">
        <f>QUARTILE(B4:B15,1)-I24</f>
        <v>4.75</v>
      </c>
      <c r="K29" s="159"/>
      <c r="L29" s="6"/>
      <c r="M29" s="6"/>
      <c r="N29" s="6"/>
      <c r="O29" s="6"/>
      <c r="P29" s="6"/>
      <c r="Q29" s="7"/>
      <c r="T29" s="134"/>
      <c r="U29" s="134"/>
      <c r="V29" s="134"/>
      <c r="W29" s="134"/>
      <c r="X29" s="149"/>
      <c r="Y29" s="149"/>
      <c r="Z29" s="149"/>
      <c r="AA29" s="149"/>
      <c r="AB29" s="149"/>
    </row>
    <row r="30" spans="1:28" ht="19.5" customHeight="1" thickBot="1">
      <c r="G30" s="5"/>
      <c r="H30" s="37" t="s">
        <v>18</v>
      </c>
      <c r="I30" s="158">
        <f>MEDIAN(A4:A15)-QUARTILE(A4:A15,1)</f>
        <v>2.75</v>
      </c>
      <c r="J30" s="158">
        <f>MEDIAN(B4:B15)-QUARTILE(B4:B15,1)</f>
        <v>2.75</v>
      </c>
      <c r="K30" s="6"/>
      <c r="L30" s="6"/>
      <c r="M30" s="6"/>
      <c r="N30" s="6"/>
      <c r="O30" s="6"/>
      <c r="P30" s="6"/>
      <c r="Q30" s="7"/>
    </row>
    <row r="31" spans="1:28">
      <c r="A31" s="24" t="s">
        <v>5</v>
      </c>
      <c r="B31" s="24"/>
      <c r="C31" s="24" t="s">
        <v>50</v>
      </c>
      <c r="D31" s="24"/>
      <c r="G31" s="5"/>
      <c r="H31" s="37" t="s">
        <v>20</v>
      </c>
      <c r="I31" s="158">
        <f>QUARTILE(A4:A15,3)-MEDIAN(A4:A15)</f>
        <v>2.75</v>
      </c>
      <c r="J31" s="158">
        <f>QUARTILE(B4:B15,3)-MEDIAN(B4:B15)</f>
        <v>2.75</v>
      </c>
      <c r="K31" s="6"/>
      <c r="L31" s="6"/>
      <c r="M31" s="6"/>
      <c r="N31" s="6"/>
      <c r="O31" s="6"/>
      <c r="P31" s="6"/>
      <c r="Q31" s="7"/>
    </row>
    <row r="32" spans="1:28">
      <c r="A32" s="16"/>
      <c r="B32" s="16"/>
      <c r="C32" s="16"/>
      <c r="D32" s="16"/>
      <c r="G32" s="5"/>
      <c r="H32" s="37" t="s">
        <v>22</v>
      </c>
      <c r="I32" s="158">
        <f>MAX(A4:A15)-QUARTILE(A4:A15,3)</f>
        <v>3.75</v>
      </c>
      <c r="J32" s="158">
        <f>MAX(B4:B15)-QUARTILE(B4:B15,3)</f>
        <v>2.75</v>
      </c>
      <c r="K32" s="6"/>
      <c r="L32" s="6"/>
      <c r="M32" s="6"/>
      <c r="N32" s="6"/>
      <c r="O32" s="6"/>
      <c r="P32" s="6"/>
      <c r="Q32" s="7"/>
    </row>
    <row r="33" spans="1:17">
      <c r="A33" s="16" t="s">
        <v>9</v>
      </c>
      <c r="B33" s="16">
        <v>18.5</v>
      </c>
      <c r="C33" s="16"/>
      <c r="D33" s="16">
        <v>18.333333333333332</v>
      </c>
      <c r="G33" s="5"/>
      <c r="H33" s="6"/>
      <c r="I33" s="6"/>
      <c r="J33" s="6"/>
      <c r="K33" s="6"/>
      <c r="L33" s="6"/>
      <c r="M33" s="6"/>
      <c r="N33" s="6"/>
      <c r="O33" s="6"/>
      <c r="P33" s="6"/>
      <c r="Q33" s="7"/>
    </row>
    <row r="34" spans="1:17">
      <c r="A34" s="16" t="s">
        <v>10</v>
      </c>
      <c r="B34" s="16">
        <v>1.1247895426040888</v>
      </c>
      <c r="C34" s="16"/>
      <c r="D34" s="16">
        <v>1.2206141855225954</v>
      </c>
      <c r="G34" s="5"/>
      <c r="H34" s="6"/>
      <c r="I34" s="6"/>
      <c r="J34" s="6"/>
      <c r="K34" s="6"/>
      <c r="L34" s="6"/>
      <c r="M34" s="6"/>
      <c r="N34" s="6"/>
      <c r="O34" s="6"/>
      <c r="P34" s="6"/>
      <c r="Q34" s="7"/>
    </row>
    <row r="35" spans="1:17">
      <c r="A35" s="16" t="s">
        <v>11</v>
      </c>
      <c r="B35" s="16">
        <v>18.5</v>
      </c>
      <c r="C35" s="16"/>
      <c r="D35" s="16">
        <v>18.5</v>
      </c>
      <c r="G35" s="5"/>
      <c r="H35" s="6"/>
      <c r="I35" s="6"/>
      <c r="J35" s="6"/>
      <c r="K35" s="6"/>
      <c r="L35" s="6"/>
      <c r="M35" s="6"/>
      <c r="N35" s="6"/>
      <c r="O35" s="6"/>
      <c r="P35" s="6"/>
      <c r="Q35" s="7"/>
    </row>
    <row r="36" spans="1:17" s="1" customFormat="1">
      <c r="A36" s="16" t="s">
        <v>12</v>
      </c>
      <c r="B36" s="151" t="e">
        <f>MODE(A4:A15)</f>
        <v>#N/A</v>
      </c>
      <c r="C36" s="16"/>
      <c r="D36" s="16">
        <v>16</v>
      </c>
      <c r="G36" s="5"/>
      <c r="H36" s="6"/>
      <c r="I36" s="6"/>
      <c r="J36" s="6"/>
      <c r="K36" s="6"/>
      <c r="L36" s="6"/>
      <c r="M36" s="6"/>
      <c r="N36" s="6"/>
      <c r="O36" s="6"/>
      <c r="P36" s="6"/>
      <c r="Q36" s="7"/>
    </row>
    <row r="37" spans="1:17">
      <c r="A37" s="16" t="s">
        <v>13</v>
      </c>
      <c r="B37" s="16">
        <v>3.8963852712248799</v>
      </c>
      <c r="C37" s="16"/>
      <c r="D37" s="16">
        <v>4.2283315715288774</v>
      </c>
      <c r="G37" s="5"/>
      <c r="H37" s="6"/>
      <c r="I37" s="6"/>
      <c r="J37" s="6"/>
      <c r="K37" s="6"/>
      <c r="L37" s="6"/>
      <c r="M37" s="6"/>
      <c r="N37" s="6"/>
      <c r="O37" s="6"/>
      <c r="P37" s="6"/>
      <c r="Q37" s="7"/>
    </row>
    <row r="38" spans="1:17">
      <c r="A38" s="16" t="s">
        <v>15</v>
      </c>
      <c r="B38" s="16">
        <v>15.181818181818182</v>
      </c>
      <c r="C38" s="16"/>
      <c r="D38" s="16">
        <v>17.8787878787879</v>
      </c>
      <c r="G38" s="5"/>
      <c r="H38" s="6"/>
      <c r="I38" s="6"/>
      <c r="J38" s="6"/>
      <c r="K38" s="6"/>
      <c r="L38" s="6"/>
      <c r="M38" s="6"/>
      <c r="N38" s="6"/>
      <c r="O38" s="6"/>
      <c r="P38" s="6"/>
      <c r="Q38" s="7"/>
    </row>
    <row r="39" spans="1:17" ht="15.75" thickBot="1">
      <c r="A39" s="16" t="s">
        <v>17</v>
      </c>
      <c r="B39" s="16">
        <v>-0.76628061242783896</v>
      </c>
      <c r="C39" s="16"/>
      <c r="D39" s="16">
        <v>-0.96305774202815364</v>
      </c>
      <c r="G39" s="5"/>
      <c r="H39" s="6"/>
      <c r="I39" s="6"/>
      <c r="J39" s="6"/>
      <c r="K39" s="6"/>
      <c r="L39" s="6"/>
      <c r="M39" s="6"/>
      <c r="N39" s="6"/>
      <c r="O39" s="6"/>
      <c r="P39" s="6"/>
      <c r="Q39" s="7"/>
    </row>
    <row r="40" spans="1:17">
      <c r="A40" s="16" t="s">
        <v>19</v>
      </c>
      <c r="B40" s="16">
        <v>1.2111523905001707E-17</v>
      </c>
      <c r="C40" s="16"/>
      <c r="D40" s="16">
        <v>-0.22671922756757223</v>
      </c>
      <c r="G40" s="5"/>
      <c r="H40" s="26" t="s">
        <v>59</v>
      </c>
      <c r="I40" s="26" t="s">
        <v>60</v>
      </c>
      <c r="J40" s="6"/>
      <c r="K40" s="6"/>
      <c r="L40" s="6"/>
      <c r="M40" s="6"/>
      <c r="N40" s="6"/>
      <c r="O40" s="6"/>
      <c r="P40" s="6"/>
      <c r="Q40" s="7"/>
    </row>
    <row r="41" spans="1:17">
      <c r="A41" s="16" t="s">
        <v>21</v>
      </c>
      <c r="B41" s="16">
        <v>13</v>
      </c>
      <c r="C41" s="16"/>
      <c r="D41" s="16">
        <v>13</v>
      </c>
      <c r="G41" s="5"/>
      <c r="H41" s="27">
        <v>10</v>
      </c>
      <c r="I41" s="16">
        <f t="array" ref="I41:I46">FREQUENCY(A4:A15,G51:G55)</f>
        <v>0</v>
      </c>
      <c r="J41" s="6"/>
      <c r="K41" s="6"/>
      <c r="L41" s="6"/>
      <c r="M41" s="6"/>
      <c r="N41" s="6"/>
      <c r="O41" s="6"/>
      <c r="P41" s="6"/>
      <c r="Q41" s="7"/>
    </row>
    <row r="42" spans="1:17">
      <c r="A42" s="16" t="s">
        <v>24</v>
      </c>
      <c r="B42" s="16">
        <v>12</v>
      </c>
      <c r="C42" s="16"/>
      <c r="D42" s="16">
        <v>11</v>
      </c>
      <c r="G42" s="5"/>
      <c r="H42" s="27">
        <v>13</v>
      </c>
      <c r="I42" s="16">
        <v>1</v>
      </c>
      <c r="J42" s="6"/>
      <c r="K42" s="6"/>
      <c r="L42" s="6"/>
      <c r="M42" s="6"/>
      <c r="N42" s="6"/>
      <c r="O42" s="6"/>
      <c r="P42" s="6"/>
      <c r="Q42" s="7"/>
    </row>
    <row r="43" spans="1:17">
      <c r="A43" s="16" t="s">
        <v>23</v>
      </c>
      <c r="B43" s="16">
        <v>25</v>
      </c>
      <c r="C43" s="16"/>
      <c r="D43" s="16">
        <v>24</v>
      </c>
      <c r="G43" s="5"/>
      <c r="H43" s="27">
        <v>16</v>
      </c>
      <c r="I43" s="16">
        <v>3</v>
      </c>
      <c r="J43" s="6"/>
      <c r="K43" s="6"/>
      <c r="L43" s="6"/>
      <c r="M43" s="6"/>
      <c r="N43" s="6"/>
      <c r="O43" s="6"/>
      <c r="P43" s="6"/>
      <c r="Q43" s="7"/>
    </row>
    <row r="44" spans="1:17">
      <c r="A44" s="16" t="s">
        <v>25</v>
      </c>
      <c r="B44" s="16">
        <v>222</v>
      </c>
      <c r="C44" s="16"/>
      <c r="D44" s="16">
        <v>220</v>
      </c>
      <c r="G44" s="5"/>
      <c r="H44" s="27">
        <v>19</v>
      </c>
      <c r="I44" s="16">
        <v>3</v>
      </c>
      <c r="J44" s="6"/>
      <c r="K44" s="6"/>
      <c r="L44" s="6"/>
      <c r="M44" s="6"/>
      <c r="N44" s="6"/>
      <c r="O44" s="6"/>
      <c r="P44" s="6"/>
      <c r="Q44" s="7"/>
    </row>
    <row r="45" spans="1:17" ht="15.75" thickBot="1">
      <c r="A45" s="25" t="s">
        <v>26</v>
      </c>
      <c r="B45" s="25">
        <v>12</v>
      </c>
      <c r="C45" s="25"/>
      <c r="D45" s="25">
        <v>12</v>
      </c>
      <c r="G45" s="5"/>
      <c r="H45" s="27">
        <v>22</v>
      </c>
      <c r="I45" s="16">
        <v>3</v>
      </c>
      <c r="J45" s="6"/>
      <c r="K45" s="6"/>
      <c r="L45" s="6"/>
      <c r="M45" s="152" t="s">
        <v>86</v>
      </c>
      <c r="N45" s="153"/>
      <c r="O45" s="153"/>
      <c r="P45" s="153"/>
      <c r="Q45" s="154"/>
    </row>
    <row r="46" spans="1:17" ht="15.75" thickBot="1">
      <c r="G46" s="5"/>
      <c r="H46" s="25" t="s">
        <v>61</v>
      </c>
      <c r="I46" s="25">
        <v>2</v>
      </c>
      <c r="J46" s="6"/>
      <c r="K46" s="6"/>
      <c r="L46" s="6"/>
      <c r="M46" s="153"/>
      <c r="N46" s="153"/>
      <c r="O46" s="153"/>
      <c r="P46" s="153"/>
      <c r="Q46" s="154"/>
    </row>
    <row r="47" spans="1:17">
      <c r="G47" s="5"/>
      <c r="H47" s="6"/>
      <c r="I47" s="6"/>
      <c r="J47" s="6"/>
      <c r="K47" s="6"/>
      <c r="L47" s="6"/>
      <c r="M47" s="153"/>
      <c r="N47" s="153"/>
      <c r="O47" s="153"/>
      <c r="P47" s="153"/>
      <c r="Q47" s="154"/>
    </row>
    <row r="48" spans="1:17">
      <c r="G48" s="5"/>
      <c r="H48" s="6"/>
      <c r="I48" s="6"/>
      <c r="J48" s="6"/>
      <c r="K48" s="6"/>
      <c r="L48" s="6"/>
      <c r="M48" s="153"/>
      <c r="N48" s="153"/>
      <c r="O48" s="153"/>
      <c r="P48" s="153"/>
      <c r="Q48" s="154"/>
    </row>
    <row r="49" spans="7:17">
      <c r="G49" s="5"/>
      <c r="H49" s="6"/>
      <c r="I49" s="6"/>
      <c r="J49" s="6"/>
      <c r="K49" s="6"/>
      <c r="L49" s="6"/>
      <c r="M49" s="153"/>
      <c r="N49" s="153"/>
      <c r="O49" s="153"/>
      <c r="P49" s="153"/>
      <c r="Q49" s="154"/>
    </row>
    <row r="50" spans="7:17">
      <c r="G50" s="5"/>
      <c r="H50" s="6"/>
      <c r="I50" s="6"/>
      <c r="J50" s="6"/>
      <c r="K50" s="6"/>
      <c r="L50" s="6"/>
      <c r="M50" s="153"/>
      <c r="N50" s="153"/>
      <c r="O50" s="153"/>
      <c r="P50" s="153"/>
      <c r="Q50" s="154"/>
    </row>
    <row r="51" spans="7:17" ht="15.75" thickBot="1">
      <c r="G51" s="5"/>
      <c r="H51" s="6"/>
      <c r="I51" s="6"/>
      <c r="J51" s="6"/>
      <c r="K51" s="6"/>
      <c r="L51" s="6"/>
      <c r="M51" s="153"/>
      <c r="N51" s="153"/>
      <c r="O51" s="153"/>
      <c r="P51" s="153"/>
      <c r="Q51" s="154"/>
    </row>
    <row r="52" spans="7:17">
      <c r="G52" s="5"/>
      <c r="H52" s="26" t="s">
        <v>59</v>
      </c>
      <c r="I52" s="26" t="s">
        <v>60</v>
      </c>
      <c r="J52" s="6"/>
      <c r="K52" s="6"/>
      <c r="L52" s="6"/>
      <c r="M52" s="153"/>
      <c r="N52" s="153"/>
      <c r="O52" s="153"/>
      <c r="P52" s="153"/>
      <c r="Q52" s="154"/>
    </row>
    <row r="53" spans="7:17">
      <c r="G53" s="5"/>
      <c r="H53" s="27">
        <v>10</v>
      </c>
      <c r="I53" s="16">
        <f t="array" ref="I53:I58">FREQUENCY(B4:B15,G63:G67)</f>
        <v>0</v>
      </c>
      <c r="J53" s="6"/>
      <c r="K53" s="6"/>
      <c r="L53" s="6"/>
      <c r="M53" s="153"/>
      <c r="N53" s="153"/>
      <c r="O53" s="153"/>
      <c r="P53" s="153"/>
      <c r="Q53" s="154"/>
    </row>
    <row r="54" spans="7:17">
      <c r="G54" s="5"/>
      <c r="H54" s="27">
        <v>13</v>
      </c>
      <c r="I54" s="16">
        <v>2</v>
      </c>
      <c r="J54" s="6"/>
      <c r="K54" s="6"/>
      <c r="L54" s="6"/>
      <c r="M54" s="153"/>
      <c r="N54" s="153"/>
      <c r="O54" s="153"/>
      <c r="P54" s="153"/>
      <c r="Q54" s="154"/>
    </row>
    <row r="55" spans="7:17">
      <c r="G55" s="5"/>
      <c r="H55" s="27">
        <v>16</v>
      </c>
      <c r="I55" s="16">
        <v>3</v>
      </c>
      <c r="J55" s="6"/>
      <c r="K55" s="6"/>
      <c r="L55" s="6"/>
      <c r="M55" s="6"/>
      <c r="N55" s="6"/>
      <c r="O55" s="6"/>
      <c r="P55" s="6"/>
      <c r="Q55" s="7"/>
    </row>
    <row r="56" spans="7:17">
      <c r="G56" s="5"/>
      <c r="H56" s="27">
        <v>19</v>
      </c>
      <c r="I56" s="16">
        <v>2</v>
      </c>
      <c r="J56" s="6"/>
      <c r="K56" s="6"/>
      <c r="L56" s="6"/>
      <c r="M56" s="6"/>
      <c r="N56" s="6"/>
      <c r="O56" s="6"/>
      <c r="P56" s="6"/>
      <c r="Q56" s="7"/>
    </row>
    <row r="57" spans="7:17">
      <c r="G57" s="5"/>
      <c r="H57" s="27">
        <v>22</v>
      </c>
      <c r="I57" s="16">
        <v>3</v>
      </c>
      <c r="J57" s="6"/>
      <c r="K57" s="6"/>
      <c r="L57" s="6"/>
      <c r="M57" s="6"/>
      <c r="N57" s="6"/>
      <c r="O57" s="6"/>
      <c r="P57" s="6"/>
      <c r="Q57" s="7"/>
    </row>
    <row r="58" spans="7:17" ht="15.75" thickBot="1">
      <c r="G58" s="5"/>
      <c r="H58" s="25" t="s">
        <v>61</v>
      </c>
      <c r="I58" s="25">
        <v>2</v>
      </c>
      <c r="J58" s="6"/>
      <c r="K58" s="6"/>
      <c r="L58" s="6"/>
      <c r="M58" s="6"/>
      <c r="N58" s="6"/>
      <c r="O58" s="6"/>
      <c r="P58" s="6"/>
      <c r="Q58" s="7"/>
    </row>
    <row r="59" spans="7:17">
      <c r="G59" s="155"/>
      <c r="H59" s="6"/>
      <c r="I59" s="6"/>
      <c r="J59" s="6"/>
      <c r="K59" s="6"/>
      <c r="L59" s="6"/>
      <c r="M59" s="6"/>
      <c r="N59" s="6"/>
      <c r="O59" s="6"/>
      <c r="P59" s="6"/>
      <c r="Q59" s="7"/>
    </row>
    <row r="60" spans="7:17">
      <c r="G60" s="156"/>
      <c r="H60" s="9"/>
      <c r="I60" s="9"/>
      <c r="J60" s="9"/>
      <c r="K60" s="9"/>
      <c r="L60" s="9"/>
      <c r="M60" s="9"/>
      <c r="N60" s="9"/>
      <c r="O60" s="9"/>
      <c r="P60" s="9"/>
      <c r="Q60" s="10"/>
    </row>
    <row r="61" spans="7:17">
      <c r="G61" s="16"/>
    </row>
    <row r="78" spans="10:10">
      <c r="J78" s="16"/>
    </row>
    <row r="79" spans="10:10">
      <c r="J79" s="16"/>
    </row>
  </sheetData>
  <mergeCells count="9">
    <mergeCell ref="R3:Y3"/>
    <mergeCell ref="H5:I5"/>
    <mergeCell ref="X24:AB26"/>
    <mergeCell ref="X27:AB29"/>
    <mergeCell ref="M45:Q54"/>
    <mergeCell ref="A18:D18"/>
    <mergeCell ref="R6:U6"/>
    <mergeCell ref="V6:Y6"/>
    <mergeCell ref="A23:D25"/>
  </mergeCells>
  <pageMargins left="0.7" right="0.7" top="0.75" bottom="0.75" header="0.3" footer="0.3"/>
  <pageSetup orientation="portrait" r:id="rId1"/>
  <ignoredErrors>
    <ignoredError sqref="B36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8" sqref="J28"/>
    </sheetView>
  </sheetViews>
  <sheetFormatPr defaultRowHeight="15"/>
  <cols>
    <col min="4" max="4" width="12.7109375" bestFit="1" customWidth="1"/>
  </cols>
  <sheetData/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 Sample T 2</vt:lpstr>
      <vt:lpstr>2 Sample T 2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2016-01-14T15:29:24Z</dcterms:created>
  <dcterms:modified xsi:type="dcterms:W3CDTF">2016-01-14T15:38:27Z</dcterms:modified>
</cp:coreProperties>
</file>