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3335" windowHeight="7275"/>
  </bookViews>
  <sheets>
    <sheet name="1 Sample Z 1" sheetId="4" r:id="rId1"/>
    <sheet name="1 Sample Z 2" sheetId="5" r:id="rId2"/>
    <sheet name="2 Sample Z" sheetId="6" r:id="rId3"/>
    <sheet name="Sheet1" sheetId="1" r:id="rId4"/>
    <sheet name="Sheet2" sheetId="2" r:id="rId5"/>
    <sheet name="Sheet3" sheetId="3" r:id="rId6"/>
  </sheets>
  <calcPr calcId="124519"/>
  <fileRecoveryPr repairLoad="1"/>
</workbook>
</file>

<file path=xl/calcChain.xml><?xml version="1.0" encoding="utf-8"?>
<calcChain xmlns="http://schemas.openxmlformats.org/spreadsheetml/2006/main">
  <c r="I13" i="6"/>
  <c r="I12"/>
  <c r="I11" s="1"/>
  <c r="I10"/>
  <c r="I9"/>
  <c r="I7"/>
  <c r="J5"/>
  <c r="I5"/>
  <c r="J4"/>
  <c r="I4"/>
  <c r="I14" i="5" s="1"/>
  <c r="I13"/>
  <c r="I12"/>
  <c r="I9"/>
  <c r="I8"/>
  <c r="I7" s="1"/>
  <c r="I6"/>
  <c r="I5"/>
  <c r="I3"/>
  <c r="H19" i="4"/>
  <c r="F19" s="1"/>
  <c r="D19"/>
  <c r="B19"/>
  <c r="H18"/>
  <c r="F18"/>
  <c r="D18"/>
  <c r="B18"/>
  <c r="H17"/>
  <c r="F17" l="1"/>
  <c r="D17" s="1"/>
  <c r="B17" s="1"/>
  <c r="H16"/>
  <c r="F16" l="1"/>
  <c r="D16" s="1"/>
  <c r="B16"/>
  <c r="H14" s="1"/>
  <c r="F14" s="1"/>
  <c r="D14" s="1"/>
  <c r="B14" s="1"/>
  <c r="H13"/>
  <c r="F13"/>
  <c r="D13"/>
  <c r="B13" l="1"/>
  <c r="H12"/>
  <c r="F12"/>
  <c r="D12"/>
  <c r="B12" s="1"/>
  <c r="H10"/>
  <c r="F10"/>
  <c r="D10"/>
  <c r="B10"/>
</calcChain>
</file>

<file path=xl/sharedStrings.xml><?xml version="1.0" encoding="utf-8"?>
<sst xmlns="http://schemas.openxmlformats.org/spreadsheetml/2006/main" count="71" uniqueCount="53">
  <si>
    <t>One-sample testing of the mean</t>
  </si>
  <si>
    <t>pop mean</t>
  </si>
  <si>
    <t>pop std dev</t>
  </si>
  <si>
    <t>sample size</t>
  </si>
  <si>
    <t>alpha</t>
  </si>
  <si>
    <t>left tail test</t>
  </si>
  <si>
    <t>right tail test</t>
  </si>
  <si>
    <t>two tail test</t>
  </si>
  <si>
    <t>std error</t>
  </si>
  <si>
    <t>sample mean</t>
  </si>
  <si>
    <t>p-value</t>
  </si>
  <si>
    <t>crit value</t>
  </si>
  <si>
    <t>sig</t>
  </si>
  <si>
    <t>z-score</t>
  </si>
  <si>
    <t>lower</t>
  </si>
  <si>
    <t>upper</t>
  </si>
  <si>
    <t>z test</t>
  </si>
  <si>
    <t>=ZTEST(A3:F10,100)</t>
  </si>
  <si>
    <t>=COUNT(A3:F10)</t>
  </si>
  <si>
    <t>hyp mean</t>
  </si>
  <si>
    <t>=AVERAGE(A3:F10)</t>
  </si>
  <si>
    <t>std dev</t>
  </si>
  <si>
    <t>=STDEV(A3:F10)</t>
  </si>
  <si>
    <t>std err</t>
  </si>
  <si>
    <t>=I8/SQRT(I5)</t>
  </si>
  <si>
    <t>error margin</t>
  </si>
  <si>
    <t>=I7-I13</t>
  </si>
  <si>
    <t>=I7+I13</t>
  </si>
  <si>
    <t>=1-NORMDIST(I7,I6,I9,TRUE)</t>
  </si>
  <si>
    <t>=CONFIDENCE(I12,I8,I5)</t>
  </si>
  <si>
    <t>Control</t>
  </si>
  <si>
    <t>Nutrient</t>
  </si>
  <si>
    <t>pop variance</t>
  </si>
  <si>
    <t>pooled variance</t>
  </si>
  <si>
    <t>=I7/I4+I7/J4</t>
  </si>
  <si>
    <t>pooled std dev</t>
  </si>
  <si>
    <t>=SQRT(I9)</t>
  </si>
  <si>
    <t>=(I5-J5)/I10</t>
  </si>
  <si>
    <t>=2*NORMSDIST(I11)</t>
  </si>
  <si>
    <t>z-crit</t>
  </si>
  <si>
    <t>=NORMSINV(I8/2)</t>
  </si>
  <si>
    <t>=IF(I12&lt;I8,"yes","no")</t>
  </si>
  <si>
    <r>
      <t>n</t>
    </r>
    <r>
      <rPr>
        <sz val="12"/>
        <color rgb="FF333333"/>
        <rFont val="Georgia"/>
        <family val="1"/>
      </rPr>
      <t xml:space="preserve"> = 48 ≥ 30</t>
    </r>
  </si>
  <si>
    <r>
      <t>&gt; 0.05 = </t>
    </r>
    <r>
      <rPr>
        <b/>
        <i/>
        <sz val="12"/>
        <color theme="0"/>
        <rFont val="Georgia"/>
        <family val="1"/>
      </rPr>
      <t>α</t>
    </r>
  </si>
  <si>
    <t>Two-sample testing of the mean (Comparing two means when variances are known)</t>
  </si>
  <si>
    <t>Known mean of 95 cm and standard deviation 16 cm (σx=σy)</t>
  </si>
  <si>
    <r>
      <t>H</t>
    </r>
    <r>
      <rPr>
        <b/>
        <sz val="8"/>
        <color rgb="FF333333"/>
        <rFont val="Georgia"/>
        <family val="1"/>
      </rPr>
      <t>0</t>
    </r>
    <r>
      <rPr>
        <b/>
        <sz val="12"/>
        <color rgb="FF333333"/>
        <rFont val="Georgia"/>
        <family val="1"/>
      </rPr>
      <t>: </t>
    </r>
    <r>
      <rPr>
        <i/>
        <sz val="12"/>
        <color rgb="FF333333"/>
        <rFont val="Times New Roman"/>
        <family val="1"/>
      </rPr>
      <t/>
    </r>
  </si>
  <si>
    <r>
      <t>H0: </t>
    </r>
    <r>
      <rPr>
        <b/>
        <i/>
        <sz val="14"/>
        <color rgb="FF333333"/>
        <rFont val="Times New Roman"/>
        <family val="1"/>
      </rPr>
      <t>x̄</t>
    </r>
    <r>
      <rPr>
        <b/>
        <sz val="14"/>
        <color rgb="FF333333"/>
        <rFont val="Georgia"/>
        <family val="1"/>
      </rPr>
      <t> ≤ 100</t>
    </r>
  </si>
  <si>
    <t xml:space="preserve">Δηλαδή το νέο συμπλήρωμα διατροφής
κάνει κάτι διαφορετικό σε σχέση με τη
φυσιολογική διατροφή (control)
</t>
  </si>
  <si>
    <t>Αμφίπλευρο τεστ</t>
  </si>
  <si>
    <t>Μηδενική υπόθεση: Ο μέσος όρος των τιμών είναι σημαντικά μικρότερος ή ίσος από την αναμενόμενη τιμή 100.</t>
  </si>
  <si>
    <t>Παρατηρούμε ότι ο μέσος όρος του δείγματος/πειράματος (103.81) είναι μεγαλύτερος από τον υποθετικό μέσο όρο (100). 
Παρ' όλα ταύτα, επειδή δεχόμαστε την μηδενική υπόθεση (p=0.135), πρέπει να δεχθούμε ότι ο παραπάνω μέσος όρος  δεν είναι σημαντικά μεγαλύτερος από την τιμή 100 που αναμέναμε.</t>
  </si>
  <si>
    <t>Η τυπική απόκλιση του πληθυσμού (σ) είναι άγνωστη. 
Επειδή όμως n&gt;30, μπορούμε να χρησιμοποιήσουμε στους τύπους την τυπική απόκλιση του δείγματος (s).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</si>
</sst>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ourier New"/>
      <family val="3"/>
    </font>
    <font>
      <sz val="10"/>
      <name val="Arial"/>
      <family val="2"/>
    </font>
    <font>
      <sz val="12"/>
      <color rgb="FF333333"/>
      <name val="Georgia"/>
      <family val="1"/>
    </font>
    <font>
      <i/>
      <sz val="12"/>
      <color rgb="FF333333"/>
      <name val="Georgia"/>
      <family val="1"/>
    </font>
    <font>
      <i/>
      <sz val="12"/>
      <color rgb="FF333333"/>
      <name val="Times New Roman"/>
      <family val="1"/>
    </font>
    <font>
      <sz val="12"/>
      <color theme="0"/>
      <name val="Georgia"/>
      <family val="1"/>
    </font>
    <font>
      <b/>
      <sz val="12"/>
      <color theme="0"/>
      <name val="Georgia"/>
      <family val="1"/>
    </font>
    <font>
      <b/>
      <i/>
      <sz val="12"/>
      <color theme="0"/>
      <name val="Georgia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333333"/>
      <name val="Georgia"/>
      <family val="1"/>
    </font>
    <font>
      <b/>
      <sz val="8"/>
      <color rgb="FF333333"/>
      <name val="Georgia"/>
      <family val="1"/>
    </font>
    <font>
      <b/>
      <sz val="14"/>
      <color rgb="FF333333"/>
      <name val="Georgia"/>
      <family val="1"/>
    </font>
    <font>
      <b/>
      <i/>
      <sz val="14"/>
      <color rgb="FF333333"/>
      <name val="Times New Roman"/>
      <family val="1"/>
    </font>
    <font>
      <b/>
      <sz val="11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8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quotePrefix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0" applyFont="1"/>
    <xf numFmtId="0" fontId="2" fillId="0" borderId="2" xfId="0" applyFont="1" applyBorder="1"/>
    <xf numFmtId="0" fontId="3" fillId="0" borderId="2" xfId="0" applyFont="1" applyBorder="1"/>
    <xf numFmtId="0" fontId="2" fillId="0" borderId="3" xfId="0" applyFont="1" applyBorder="1" applyAlignment="1">
      <alignment horizontal="right"/>
    </xf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0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1" xfId="0" applyNumberFormat="1" applyBorder="1"/>
    <xf numFmtId="2" fontId="0" fillId="0" borderId="10" xfId="0" applyNumberFormat="1" applyBorder="1"/>
    <xf numFmtId="0" fontId="7" fillId="0" borderId="0" xfId="0" applyFont="1"/>
    <xf numFmtId="0" fontId="8" fillId="2" borderId="0" xfId="0" applyFont="1" applyFill="1"/>
    <xf numFmtId="0" fontId="0" fillId="2" borderId="0" xfId="0" applyFill="1"/>
    <xf numFmtId="0" fontId="0" fillId="0" borderId="0" xfId="0" applyFill="1"/>
    <xf numFmtId="0" fontId="10" fillId="3" borderId="0" xfId="0" applyFont="1" applyFill="1"/>
    <xf numFmtId="0" fontId="4" fillId="3" borderId="0" xfId="0" applyFont="1" applyFill="1"/>
    <xf numFmtId="0" fontId="11" fillId="3" borderId="0" xfId="0" applyFont="1" applyFill="1"/>
    <xf numFmtId="0" fontId="1" fillId="3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0" fillId="4" borderId="0" xfId="0" applyFill="1"/>
    <xf numFmtId="0" fontId="13" fillId="4" borderId="0" xfId="0" applyFont="1" applyFill="1"/>
    <xf numFmtId="0" fontId="14" fillId="4" borderId="0" xfId="0" applyFont="1" applyFill="1"/>
    <xf numFmtId="0" fontId="13" fillId="0" borderId="0" xfId="0" applyFont="1" applyFill="1" applyAlignment="1">
      <alignment vertical="center"/>
    </xf>
    <xf numFmtId="0" fontId="11" fillId="0" borderId="0" xfId="0" applyFont="1" applyFill="1"/>
    <xf numFmtId="0" fontId="1" fillId="0" borderId="0" xfId="0" applyFont="1" applyFill="1"/>
    <xf numFmtId="0" fontId="15" fillId="3" borderId="0" xfId="0" applyFont="1" applyFill="1" applyAlignment="1">
      <alignment vertical="center"/>
    </xf>
    <xf numFmtId="0" fontId="16" fillId="3" borderId="0" xfId="0" applyFont="1" applyFill="1"/>
    <xf numFmtId="0" fontId="18" fillId="2" borderId="0" xfId="0" applyFont="1" applyFill="1" applyAlignment="1">
      <alignment horizontal="right"/>
    </xf>
    <xf numFmtId="0" fontId="3" fillId="2" borderId="0" xfId="0" applyFont="1" applyFill="1"/>
    <xf numFmtId="0" fontId="17" fillId="0" borderId="0" xfId="0" applyFont="1" applyFill="1" applyAlignment="1">
      <alignment vertical="center"/>
    </xf>
    <xf numFmtId="164" fontId="3" fillId="0" borderId="2" xfId="0" applyNumberFormat="1" applyFont="1" applyBorder="1"/>
    <xf numFmtId="164" fontId="0" fillId="0" borderId="2" xfId="0" applyNumberForma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0" fontId="22" fillId="0" borderId="0" xfId="0" applyFont="1"/>
    <xf numFmtId="0" fontId="22" fillId="0" borderId="2" xfId="0" applyFont="1" applyBorder="1"/>
    <xf numFmtId="0" fontId="20" fillId="5" borderId="0" xfId="0" applyFont="1" applyFill="1"/>
    <xf numFmtId="0" fontId="13" fillId="5" borderId="0" xfId="0" applyFont="1" applyFill="1"/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161925</xdr:colOff>
      <xdr:row>5</xdr:row>
      <xdr:rowOff>180975</xdr:rowOff>
    </xdr:from>
    <xdr:to>
      <xdr:col>17</xdr:col>
      <xdr:colOff>28575</xdr:colOff>
      <xdr:row>7</xdr:row>
      <xdr:rowOff>47625</xdr:rowOff>
    </xdr:to>
    <xdr:sp macro="" textlink="">
      <xdr:nvSpPr>
        <xdr:cNvPr id="3" name="Rectangle 2"/>
        <xdr:cNvSpPr/>
      </xdr:nvSpPr>
      <xdr:spPr>
        <a:xfrm>
          <a:off x="7429500" y="1181100"/>
          <a:ext cx="2305050" cy="257175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13</xdr:col>
      <xdr:colOff>285750</xdr:colOff>
      <xdr:row>6</xdr:row>
      <xdr:rowOff>28575</xdr:rowOff>
    </xdr:from>
    <xdr:to>
      <xdr:col>16</xdr:col>
      <xdr:colOff>561975</xdr:colOff>
      <xdr:row>7</xdr:row>
      <xdr:rowOff>38100</xdr:rowOff>
    </xdr:to>
    <xdr:pic>
      <xdr:nvPicPr>
        <xdr:cNvPr id="2049" name="Picture 1" descr="image45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53325" y="1219200"/>
          <a:ext cx="2105025" cy="20955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504826</xdr:colOff>
      <xdr:row>15</xdr:row>
      <xdr:rowOff>57150</xdr:rowOff>
    </xdr:from>
    <xdr:to>
      <xdr:col>11</xdr:col>
      <xdr:colOff>209550</xdr:colOff>
      <xdr:row>17</xdr:row>
      <xdr:rowOff>144163</xdr:rowOff>
    </xdr:to>
    <xdr:sp macro="" textlink="">
      <xdr:nvSpPr>
        <xdr:cNvPr id="4" name="TextBox 85"/>
        <xdr:cNvSpPr txBox="1"/>
      </xdr:nvSpPr>
      <xdr:spPr>
        <a:xfrm>
          <a:off x="4876801" y="3057525"/>
          <a:ext cx="1590674" cy="468013"/>
        </a:xfrm>
        <a:prstGeom prst="rect">
          <a:avLst/>
        </a:prstGeom>
        <a:solidFill>
          <a:schemeClr val="accent2"/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>
              <a:solidFill>
                <a:schemeClr val="bg1"/>
              </a:solidFill>
            </a:rPr>
            <a:t>Accept</a:t>
          </a:r>
          <a:r>
            <a:rPr lang="el-GR" sz="2400">
              <a:solidFill>
                <a:schemeClr val="bg1"/>
              </a:solidFill>
            </a:rPr>
            <a:t> </a:t>
          </a:r>
          <a:r>
            <a:rPr lang="en-US" sz="2400">
              <a:solidFill>
                <a:schemeClr val="bg1"/>
              </a:solidFill>
            </a:rPr>
            <a:t> </a:t>
          </a:r>
          <a:r>
            <a:rPr lang="el-GR" sz="2400">
              <a:solidFill>
                <a:schemeClr val="bg1"/>
              </a:solidFill>
            </a:rPr>
            <a:t>Η</a:t>
          </a:r>
          <a:r>
            <a:rPr lang="el-GR" sz="2400" baseline="-25000">
              <a:solidFill>
                <a:schemeClr val="bg1"/>
              </a:solidFill>
            </a:rPr>
            <a:t>ο</a:t>
          </a:r>
          <a:endParaRPr lang="en-US" sz="2400" baseline="-25000">
            <a:solidFill>
              <a:schemeClr val="bg1"/>
            </a:solidFill>
          </a:endParaRPr>
        </a:p>
      </xdr:txBody>
    </xdr:sp>
    <xdr:clientData/>
  </xdr:twoCellAnchor>
  <xdr:twoCellAnchor>
    <xdr:from>
      <xdr:col>12</xdr:col>
      <xdr:colOff>561975</xdr:colOff>
      <xdr:row>6</xdr:row>
      <xdr:rowOff>104775</xdr:rowOff>
    </xdr:from>
    <xdr:to>
      <xdr:col>13</xdr:col>
      <xdr:colOff>219075</xdr:colOff>
      <xdr:row>6</xdr:row>
      <xdr:rowOff>104776</xdr:rowOff>
    </xdr:to>
    <xdr:cxnSp macro="">
      <xdr:nvCxnSpPr>
        <xdr:cNvPr id="9" name="Straight Arrow Connector 8"/>
        <xdr:cNvCxnSpPr/>
      </xdr:nvCxnSpPr>
      <xdr:spPr>
        <a:xfrm flipV="1">
          <a:off x="7219950" y="1295400"/>
          <a:ext cx="266700" cy="1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14</xdr:row>
      <xdr:rowOff>19050</xdr:rowOff>
    </xdr:from>
    <xdr:to>
      <xdr:col>5</xdr:col>
      <xdr:colOff>200025</xdr:colOff>
      <xdr:row>15</xdr:row>
      <xdr:rowOff>9525</xdr:rowOff>
    </xdr:to>
    <xdr:pic>
      <xdr:nvPicPr>
        <xdr:cNvPr id="3073" name="Picture 1" descr="image46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686050"/>
          <a:ext cx="1190625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247650</xdr:colOff>
      <xdr:row>15</xdr:row>
      <xdr:rowOff>66675</xdr:rowOff>
    </xdr:from>
    <xdr:to>
      <xdr:col>5</xdr:col>
      <xdr:colOff>171450</xdr:colOff>
      <xdr:row>17</xdr:row>
      <xdr:rowOff>153688</xdr:rowOff>
    </xdr:to>
    <xdr:sp macro="" textlink="">
      <xdr:nvSpPr>
        <xdr:cNvPr id="3" name="TextBox 85"/>
        <xdr:cNvSpPr txBox="1"/>
      </xdr:nvSpPr>
      <xdr:spPr>
        <a:xfrm>
          <a:off x="1238250" y="2990850"/>
          <a:ext cx="1409700" cy="468013"/>
        </a:xfrm>
        <a:prstGeom prst="rect">
          <a:avLst/>
        </a:prstGeom>
        <a:solidFill>
          <a:schemeClr val="accent2"/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>
              <a:solidFill>
                <a:schemeClr val="bg1"/>
              </a:solidFill>
            </a:rPr>
            <a:t>Reject</a:t>
          </a:r>
          <a:r>
            <a:rPr lang="el-GR" sz="2400">
              <a:solidFill>
                <a:schemeClr val="bg1"/>
              </a:solidFill>
            </a:rPr>
            <a:t> </a:t>
          </a:r>
          <a:r>
            <a:rPr lang="en-US" sz="2400">
              <a:solidFill>
                <a:schemeClr val="bg1"/>
              </a:solidFill>
            </a:rPr>
            <a:t> </a:t>
          </a:r>
          <a:r>
            <a:rPr lang="el-GR" sz="2400">
              <a:solidFill>
                <a:schemeClr val="bg1"/>
              </a:solidFill>
            </a:rPr>
            <a:t>Η</a:t>
          </a:r>
          <a:r>
            <a:rPr lang="el-GR" sz="2400" baseline="-25000">
              <a:solidFill>
                <a:schemeClr val="bg1"/>
              </a:solidFill>
            </a:rPr>
            <a:t>ο</a:t>
          </a:r>
          <a:endParaRPr lang="en-US" sz="2400" baseline="-250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11</xdr:col>
      <xdr:colOff>114300</xdr:colOff>
      <xdr:row>8</xdr:row>
      <xdr:rowOff>38100</xdr:rowOff>
    </xdr:from>
    <xdr:to>
      <xdr:col>14</xdr:col>
      <xdr:colOff>523875</xdr:colOff>
      <xdr:row>10</xdr:row>
      <xdr:rowOff>28575</xdr:rowOff>
    </xdr:to>
    <xdr:pic>
      <xdr:nvPicPr>
        <xdr:cNvPr id="3074" name="Picture 2" descr="image46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19950" y="1619250"/>
          <a:ext cx="2238375" cy="3714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66675</xdr:colOff>
      <xdr:row>4</xdr:row>
      <xdr:rowOff>19050</xdr:rowOff>
    </xdr:from>
    <xdr:to>
      <xdr:col>13</xdr:col>
      <xdr:colOff>447675</xdr:colOff>
      <xdr:row>5</xdr:row>
      <xdr:rowOff>38100</xdr:rowOff>
    </xdr:to>
    <xdr:pic>
      <xdr:nvPicPr>
        <xdr:cNvPr id="3075" name="Picture 3" descr="http://www.real-statistics.com/wp-content/uploads/2013/02/image461.pn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172325" y="828675"/>
          <a:ext cx="1600200" cy="209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H19"/>
  <sheetViews>
    <sheetView tabSelected="1" workbookViewId="0">
      <selection activeCell="L12" sqref="L12"/>
    </sheetView>
  </sheetViews>
  <sheetFormatPr defaultRowHeight="15"/>
  <cols>
    <col min="1" max="1" width="12.5703125" customWidth="1"/>
    <col min="4" max="4" width="9.28515625" customWidth="1"/>
  </cols>
  <sheetData>
    <row r="1" spans="1:8" ht="18.75">
      <c r="A1" s="42" t="s">
        <v>0</v>
      </c>
      <c r="B1" s="43"/>
      <c r="C1" s="43"/>
      <c r="D1" s="43"/>
      <c r="E1" s="43"/>
    </row>
    <row r="3" spans="1:8">
      <c r="A3" t="s">
        <v>1</v>
      </c>
      <c r="B3" s="2">
        <v>80</v>
      </c>
      <c r="D3" s="2">
        <v>80</v>
      </c>
      <c r="F3" s="2">
        <v>80</v>
      </c>
      <c r="H3" s="2">
        <v>80</v>
      </c>
    </row>
    <row r="4" spans="1:8">
      <c r="A4" t="s">
        <v>2</v>
      </c>
      <c r="B4" s="3">
        <v>20</v>
      </c>
      <c r="D4" s="3">
        <v>20</v>
      </c>
      <c r="F4" s="3">
        <v>20</v>
      </c>
      <c r="H4" s="3">
        <v>20</v>
      </c>
    </row>
    <row r="5" spans="1:8">
      <c r="A5" t="s">
        <v>3</v>
      </c>
      <c r="B5" s="3">
        <v>60</v>
      </c>
      <c r="D5" s="3">
        <v>60</v>
      </c>
      <c r="F5" s="3">
        <v>60</v>
      </c>
      <c r="H5" s="18">
        <v>100</v>
      </c>
    </row>
    <row r="6" spans="1:8">
      <c r="A6" t="s">
        <v>4</v>
      </c>
      <c r="B6" s="4">
        <v>0.05</v>
      </c>
      <c r="D6" s="4">
        <v>0.05</v>
      </c>
      <c r="F6" s="4">
        <v>0.05</v>
      </c>
      <c r="H6" s="4">
        <v>0.05</v>
      </c>
    </row>
    <row r="8" spans="1:8">
      <c r="B8" t="s">
        <v>5</v>
      </c>
      <c r="D8" t="s">
        <v>6</v>
      </c>
      <c r="F8" t="s">
        <v>7</v>
      </c>
      <c r="H8" t="s">
        <v>7</v>
      </c>
    </row>
    <row r="10" spans="1:8">
      <c r="A10" t="s">
        <v>8</v>
      </c>
      <c r="B10" s="2">
        <f>B4/SQRT(B5)</f>
        <v>2.5819888974716112</v>
      </c>
      <c r="D10" s="2">
        <f>D4/SQRT(D5)</f>
        <v>2.5819888974716112</v>
      </c>
      <c r="F10" s="2">
        <f>F4/SQRT(F5)</f>
        <v>2.5819888974716112</v>
      </c>
      <c r="H10" s="2">
        <f>H4/SQRT(H5)</f>
        <v>2</v>
      </c>
    </row>
    <row r="11" spans="1:8">
      <c r="A11" s="1" t="s">
        <v>9</v>
      </c>
      <c r="B11" s="19">
        <v>75</v>
      </c>
      <c r="C11" s="1"/>
      <c r="D11" s="19">
        <v>75</v>
      </c>
      <c r="E11" s="1"/>
      <c r="F11" s="19">
        <v>75</v>
      </c>
      <c r="G11" s="1"/>
      <c r="H11" s="19">
        <v>75</v>
      </c>
    </row>
    <row r="12" spans="1:8">
      <c r="A12" s="17" t="s">
        <v>10</v>
      </c>
      <c r="B12" s="18">
        <f>NORMDIST(B11,B3,B10,TRUE)</f>
        <v>2.6403755708056864E-2</v>
      </c>
      <c r="C12" s="17"/>
      <c r="D12" s="18">
        <f>1-NORMDIST(D11,D3,D10,TRUE)</f>
        <v>0.97359624429194314</v>
      </c>
      <c r="E12" s="17"/>
      <c r="F12" s="18">
        <f>NORMDIST(F11,F3,F10,TRUE)</f>
        <v>2.6403755708056864E-2</v>
      </c>
      <c r="G12" s="17"/>
      <c r="H12" s="18">
        <f>NORMDIST(H11,H3,H10,TRUE)</f>
        <v>6.2096653257759371E-3</v>
      </c>
    </row>
    <row r="13" spans="1:8">
      <c r="A13" t="s">
        <v>11</v>
      </c>
      <c r="B13" s="3">
        <f>NORMINV(B6,B3,B10)</f>
        <v>75.753006197245384</v>
      </c>
      <c r="D13" s="3">
        <f>NORMINV(1-D6,D3,D10)</f>
        <v>84.246993802754616</v>
      </c>
      <c r="F13" s="3">
        <f>NORMINV(F6/2,F3,F10)</f>
        <v>74.939394752473362</v>
      </c>
      <c r="H13" s="3">
        <f>NORMINV(H6/2,H3,H10)</f>
        <v>76.080072030919894</v>
      </c>
    </row>
    <row r="14" spans="1:8">
      <c r="A14" t="s">
        <v>12</v>
      </c>
      <c r="B14" s="5" t="str">
        <f>IF(B12&lt;B6,"yes","no")</f>
        <v>yes</v>
      </c>
      <c r="D14" s="5" t="str">
        <f>IF(D12&lt;1-D6,"yes","no")</f>
        <v>no</v>
      </c>
      <c r="F14" s="5" t="str">
        <f>IF(F12&lt;F6/2,"yes","no")</f>
        <v>no</v>
      </c>
      <c r="H14" s="5" t="str">
        <f>IF(H12&lt;H6/2,"yes","no")</f>
        <v>yes</v>
      </c>
    </row>
    <row r="15" spans="1:8">
      <c r="B15" s="3"/>
      <c r="D15" s="3"/>
      <c r="F15" s="3"/>
      <c r="H15" s="3"/>
    </row>
    <row r="16" spans="1:8">
      <c r="A16" t="s">
        <v>13</v>
      </c>
      <c r="B16" s="3">
        <f>(B11-B3)/B10</f>
        <v>-1.9364916731037085</v>
      </c>
      <c r="D16" s="3">
        <f>(D11-D3)/D10</f>
        <v>-1.9364916731037085</v>
      </c>
      <c r="F16" s="3">
        <f>(F11-F3)/F10</f>
        <v>-1.9364916731037085</v>
      </c>
      <c r="H16" s="3">
        <f>(H11-H3)/H10</f>
        <v>-2.5</v>
      </c>
    </row>
    <row r="17" spans="1:8">
      <c r="A17" t="s">
        <v>10</v>
      </c>
      <c r="B17" s="3">
        <f>NORMSDIST(B16)</f>
        <v>2.6403755708056864E-2</v>
      </c>
      <c r="D17" s="3">
        <f>1-NORMSDIST(D16)</f>
        <v>0.97359624429194314</v>
      </c>
      <c r="F17" s="3">
        <f>NORMSDIST(F16/2)</f>
        <v>0.16646080403278307</v>
      </c>
      <c r="H17" s="3">
        <f>NORMSDIST(H16/2)</f>
        <v>0.10564977366685535</v>
      </c>
    </row>
    <row r="18" spans="1:8">
      <c r="A18" t="s">
        <v>11</v>
      </c>
      <c r="B18" s="3">
        <f>NORMSINV(B6)</f>
        <v>-1.6448536269514742</v>
      </c>
      <c r="D18" s="3">
        <f>NORMSINV(1-D6)</f>
        <v>1.6448536269514724</v>
      </c>
      <c r="F18" s="3">
        <f>NORMSINV(F6/2)</f>
        <v>-1.9599639845400545</v>
      </c>
      <c r="H18" s="3">
        <f>NORMSINV(H6/2)</f>
        <v>-1.9599639845400545</v>
      </c>
    </row>
    <row r="19" spans="1:8">
      <c r="A19" t="s">
        <v>12</v>
      </c>
      <c r="B19" s="6" t="str">
        <f>IF(B16&lt;B18,"yes","no")</f>
        <v>yes</v>
      </c>
      <c r="D19" s="6" t="str">
        <f>IF(D18&lt;D16,"yes","no")</f>
        <v>no</v>
      </c>
      <c r="F19" s="6" t="str">
        <f>IF(F16&lt;F18,"yes","no")</f>
        <v>no</v>
      </c>
      <c r="H19" s="20" t="str">
        <f>IF(H16&lt;H18,"yes","no")</f>
        <v>yes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Q23"/>
  <sheetViews>
    <sheetView topLeftCell="A3" workbookViewId="0">
      <selection activeCell="O14" sqref="O14"/>
    </sheetView>
  </sheetViews>
  <sheetFormatPr defaultRowHeight="15"/>
  <cols>
    <col min="1" max="6" width="5.5703125" customWidth="1"/>
    <col min="7" max="7" width="5.7109375" customWidth="1"/>
    <col min="8" max="8" width="13.7109375" customWidth="1"/>
    <col min="10" max="10" width="3.5703125" customWidth="1"/>
    <col min="11" max="11" width="28.28515625" customWidth="1"/>
    <col min="12" max="12" width="6" customWidth="1"/>
  </cols>
  <sheetData>
    <row r="1" spans="1:17" ht="18.75">
      <c r="A1" s="42" t="s">
        <v>0</v>
      </c>
      <c r="B1" s="41"/>
      <c r="C1" s="41"/>
      <c r="D1" s="41"/>
      <c r="E1" s="41"/>
      <c r="F1" s="41"/>
      <c r="G1" s="41"/>
      <c r="M1" s="33"/>
    </row>
    <row r="3" spans="1:17">
      <c r="A3" s="7">
        <v>137</v>
      </c>
      <c r="B3" s="8">
        <v>73</v>
      </c>
      <c r="C3" s="8">
        <v>99</v>
      </c>
      <c r="D3" s="8">
        <v>113</v>
      </c>
      <c r="E3" s="8">
        <v>96</v>
      </c>
      <c r="F3" s="9">
        <v>135</v>
      </c>
      <c r="H3" t="s">
        <v>3</v>
      </c>
      <c r="I3" s="2">
        <f>COUNT(A3:F10)</f>
        <v>48</v>
      </c>
      <c r="K3" s="10" t="s">
        <v>18</v>
      </c>
    </row>
    <row r="4" spans="1:17">
      <c r="A4" s="11">
        <v>111</v>
      </c>
      <c r="B4" s="12">
        <v>83</v>
      </c>
      <c r="C4" s="12">
        <v>74</v>
      </c>
      <c r="D4" s="12">
        <v>68</v>
      </c>
      <c r="E4" s="12">
        <v>137</v>
      </c>
      <c r="F4" s="13">
        <v>107</v>
      </c>
      <c r="H4" s="56" t="s">
        <v>19</v>
      </c>
      <c r="I4" s="57">
        <v>100</v>
      </c>
      <c r="L4" s="64" t="s">
        <v>52</v>
      </c>
      <c r="M4" s="65"/>
      <c r="N4" s="65"/>
      <c r="O4" s="65"/>
      <c r="P4" s="65"/>
      <c r="Q4" s="65"/>
    </row>
    <row r="5" spans="1:17">
      <c r="A5" s="11">
        <v>72</v>
      </c>
      <c r="B5" s="12">
        <v>98</v>
      </c>
      <c r="C5" s="12">
        <v>84</v>
      </c>
      <c r="D5" s="12">
        <v>70</v>
      </c>
      <c r="E5" s="12">
        <v>116</v>
      </c>
      <c r="F5" s="13">
        <v>98</v>
      </c>
      <c r="H5" s="1" t="s">
        <v>9</v>
      </c>
      <c r="I5" s="52">
        <f>AVERAGE(A3:F10)</f>
        <v>103.8125</v>
      </c>
      <c r="K5" s="10" t="s">
        <v>20</v>
      </c>
      <c r="L5" s="65"/>
      <c r="M5" s="65"/>
      <c r="N5" s="65"/>
      <c r="O5" s="65"/>
      <c r="P5" s="65"/>
      <c r="Q5" s="65"/>
    </row>
    <row r="6" spans="1:17">
      <c r="A6" s="11">
        <v>115</v>
      </c>
      <c r="B6" s="12">
        <v>131</v>
      </c>
      <c r="C6" s="12">
        <v>113</v>
      </c>
      <c r="D6" s="12">
        <v>63</v>
      </c>
      <c r="E6" s="12">
        <v>119</v>
      </c>
      <c r="F6" s="13">
        <v>128</v>
      </c>
      <c r="H6" t="s">
        <v>21</v>
      </c>
      <c r="I6" s="53">
        <f>STDEV(A3:F10)</f>
        <v>23.958879888924585</v>
      </c>
      <c r="K6" s="10" t="s">
        <v>22</v>
      </c>
      <c r="L6" s="65"/>
      <c r="M6" s="65"/>
      <c r="N6" s="65"/>
      <c r="O6" s="65"/>
      <c r="P6" s="65"/>
      <c r="Q6" s="65"/>
    </row>
    <row r="7" spans="1:17" ht="15.75">
      <c r="A7" s="11">
        <v>138</v>
      </c>
      <c r="B7" s="12">
        <v>73</v>
      </c>
      <c r="C7" s="12">
        <v>115</v>
      </c>
      <c r="D7" s="12">
        <v>124</v>
      </c>
      <c r="E7" s="12">
        <v>101</v>
      </c>
      <c r="F7" s="13">
        <v>97</v>
      </c>
      <c r="H7" t="s">
        <v>23</v>
      </c>
      <c r="I7" s="53">
        <f>I6/SQRT(I3)</f>
        <v>3.4581664383381301</v>
      </c>
      <c r="K7" s="10" t="s">
        <v>24</v>
      </c>
      <c r="L7" s="31" t="s">
        <v>42</v>
      </c>
      <c r="M7" s="32"/>
      <c r="N7" s="32"/>
    </row>
    <row r="8" spans="1:17" ht="15.75">
      <c r="A8" s="11">
        <v>82</v>
      </c>
      <c r="B8" s="12">
        <v>133</v>
      </c>
      <c r="C8" s="12">
        <v>111</v>
      </c>
      <c r="D8" s="12">
        <v>132</v>
      </c>
      <c r="E8" s="12">
        <v>65</v>
      </c>
      <c r="F8" s="13">
        <v>132</v>
      </c>
      <c r="H8" s="17" t="s">
        <v>10</v>
      </c>
      <c r="I8" s="18">
        <f>1-NORMDIST(I5,I4,I7,TRUE)</f>
        <v>0.13513025209397567</v>
      </c>
      <c r="K8" s="10" t="s">
        <v>28</v>
      </c>
      <c r="L8" s="36" t="s">
        <v>43</v>
      </c>
      <c r="M8" s="37"/>
    </row>
    <row r="9" spans="1:17" ht="15.75">
      <c r="A9" s="11">
        <v>76</v>
      </c>
      <c r="B9" s="12">
        <v>92</v>
      </c>
      <c r="C9" s="12">
        <v>101</v>
      </c>
      <c r="D9" s="12">
        <v>134</v>
      </c>
      <c r="E9" s="12">
        <v>113</v>
      </c>
      <c r="F9" s="13">
        <v>75</v>
      </c>
      <c r="H9" s="38" t="s">
        <v>16</v>
      </c>
      <c r="I9" s="40">
        <f>ZTEST(A3:F10,100)</f>
        <v>0.13513025209397567</v>
      </c>
      <c r="K9" s="10" t="s">
        <v>17</v>
      </c>
      <c r="L9" s="36" t="s">
        <v>43</v>
      </c>
      <c r="M9" s="37"/>
    </row>
    <row r="10" spans="1:17" ht="15.75">
      <c r="A10" s="14">
        <v>100</v>
      </c>
      <c r="B10" s="15">
        <v>98</v>
      </c>
      <c r="C10" s="15">
        <v>114</v>
      </c>
      <c r="D10" s="15">
        <v>140</v>
      </c>
      <c r="E10" s="15">
        <v>64</v>
      </c>
      <c r="F10" s="16">
        <v>133</v>
      </c>
      <c r="H10" s="38"/>
      <c r="I10" s="39"/>
      <c r="K10" s="10"/>
      <c r="L10" s="45"/>
      <c r="M10" s="46"/>
    </row>
    <row r="11" spans="1:17">
      <c r="H11" t="s">
        <v>4</v>
      </c>
      <c r="I11" s="2">
        <v>0.05</v>
      </c>
    </row>
    <row r="12" spans="1:17">
      <c r="H12" t="s">
        <v>25</v>
      </c>
      <c r="I12" s="53">
        <f>CONFIDENCE(I11,I6,I3)</f>
        <v>6.7778816716878882</v>
      </c>
      <c r="K12" s="10" t="s">
        <v>29</v>
      </c>
    </row>
    <row r="13" spans="1:17" ht="19.5">
      <c r="C13" s="58" t="s">
        <v>47</v>
      </c>
      <c r="D13" s="59"/>
      <c r="E13" s="59"/>
      <c r="H13" s="17" t="s">
        <v>14</v>
      </c>
      <c r="I13" s="54">
        <f>I5-I12</f>
        <v>97.034618328312106</v>
      </c>
      <c r="K13" s="10" t="s">
        <v>26</v>
      </c>
      <c r="N13" s="30"/>
    </row>
    <row r="14" spans="1:17">
      <c r="C14" s="1"/>
      <c r="D14" s="1"/>
      <c r="E14" s="1"/>
      <c r="H14" s="17" t="s">
        <v>15</v>
      </c>
      <c r="I14" s="55">
        <f>I5+I12</f>
        <v>110.59038167168789</v>
      </c>
      <c r="K14" s="10" t="s">
        <v>27</v>
      </c>
    </row>
    <row r="15" spans="1:17">
      <c r="A15" s="60" t="s">
        <v>50</v>
      </c>
      <c r="B15" s="61"/>
      <c r="C15" s="61"/>
      <c r="D15" s="61"/>
      <c r="E15" s="61"/>
      <c r="F15" s="61"/>
    </row>
    <row r="16" spans="1:17">
      <c r="A16" s="61"/>
      <c r="B16" s="61"/>
      <c r="C16" s="61"/>
      <c r="D16" s="61"/>
      <c r="E16" s="61"/>
      <c r="F16" s="61"/>
    </row>
    <row r="17" spans="1:14">
      <c r="A17" s="61"/>
      <c r="B17" s="61"/>
      <c r="C17" s="61"/>
      <c r="D17" s="61"/>
      <c r="E17" s="61"/>
      <c r="F17" s="61"/>
    </row>
    <row r="18" spans="1:14">
      <c r="A18" s="61"/>
      <c r="B18" s="61"/>
      <c r="C18" s="61"/>
      <c r="D18" s="61"/>
      <c r="E18" s="61"/>
      <c r="F18" s="61"/>
    </row>
    <row r="19" spans="1:14">
      <c r="A19" s="61"/>
      <c r="B19" s="61"/>
      <c r="C19" s="61"/>
      <c r="D19" s="61"/>
      <c r="E19" s="61"/>
      <c r="F19" s="61"/>
      <c r="I19" s="62" t="s">
        <v>51</v>
      </c>
      <c r="J19" s="63"/>
      <c r="K19" s="63"/>
      <c r="L19" s="63"/>
      <c r="M19" s="63"/>
      <c r="N19" s="63"/>
    </row>
    <row r="20" spans="1:14">
      <c r="I20" s="63"/>
      <c r="J20" s="63"/>
      <c r="K20" s="63"/>
      <c r="L20" s="63"/>
      <c r="M20" s="63"/>
      <c r="N20" s="63"/>
    </row>
    <row r="21" spans="1:14">
      <c r="I21" s="63"/>
      <c r="J21" s="63"/>
      <c r="K21" s="63"/>
      <c r="L21" s="63"/>
      <c r="M21" s="63"/>
      <c r="N21" s="63"/>
    </row>
    <row r="22" spans="1:14">
      <c r="I22" s="63"/>
      <c r="J22" s="63"/>
      <c r="K22" s="63"/>
      <c r="L22" s="63"/>
      <c r="M22" s="63"/>
      <c r="N22" s="63"/>
    </row>
    <row r="23" spans="1:14">
      <c r="I23" s="63"/>
      <c r="J23" s="63"/>
      <c r="K23" s="63"/>
      <c r="L23" s="63"/>
      <c r="M23" s="63"/>
      <c r="N23" s="63"/>
    </row>
  </sheetData>
  <mergeCells count="3">
    <mergeCell ref="A15:F19"/>
    <mergeCell ref="I19:N23"/>
    <mergeCell ref="L4:Q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O24"/>
  <sheetViews>
    <sheetView topLeftCell="A3" workbookViewId="0">
      <selection activeCell="H22" sqref="H22"/>
    </sheetView>
  </sheetViews>
  <sheetFormatPr defaultRowHeight="15"/>
  <cols>
    <col min="1" max="6" width="7.42578125" customWidth="1"/>
    <col min="7" max="7" width="6.42578125" customWidth="1"/>
    <col min="8" max="8" width="15.85546875" customWidth="1"/>
    <col min="11" max="11" width="21.42578125" customWidth="1"/>
  </cols>
  <sheetData>
    <row r="1" spans="1:15" ht="18.75">
      <c r="A1" s="42" t="s">
        <v>44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5" ht="15.75">
      <c r="A2" s="1"/>
      <c r="H2" s="48" t="s">
        <v>45</v>
      </c>
      <c r="I2" s="35"/>
      <c r="J2" s="34"/>
      <c r="K2" s="35"/>
      <c r="L2" s="35"/>
    </row>
    <row r="3" spans="1:15">
      <c r="A3" s="66" t="s">
        <v>30</v>
      </c>
      <c r="B3" s="66"/>
      <c r="C3" s="66"/>
      <c r="D3" s="67" t="s">
        <v>31</v>
      </c>
      <c r="E3" s="66"/>
      <c r="F3" s="66"/>
      <c r="I3" s="1" t="s">
        <v>30</v>
      </c>
      <c r="J3" s="1" t="s">
        <v>31</v>
      </c>
    </row>
    <row r="4" spans="1:15">
      <c r="A4" s="21">
        <v>82.67</v>
      </c>
      <c r="B4" s="22">
        <v>89.03</v>
      </c>
      <c r="C4" s="22">
        <v>109.13</v>
      </c>
      <c r="D4" s="21">
        <v>106.18</v>
      </c>
      <c r="E4" s="22">
        <v>95.47</v>
      </c>
      <c r="F4" s="23">
        <v>117.51</v>
      </c>
      <c r="H4" t="s">
        <v>3</v>
      </c>
      <c r="I4" s="7">
        <f>COUNT(A4:C13)</f>
        <v>30</v>
      </c>
      <c r="J4" s="9">
        <f>COUNT(D4:F13)</f>
        <v>30</v>
      </c>
    </row>
    <row r="5" spans="1:15">
      <c r="A5" s="25">
        <v>90.11</v>
      </c>
      <c r="B5" s="24">
        <v>94.51</v>
      </c>
      <c r="C5" s="24">
        <v>81.59</v>
      </c>
      <c r="D5" s="25">
        <v>100.86</v>
      </c>
      <c r="E5" s="24">
        <v>108.66</v>
      </c>
      <c r="F5" s="26">
        <v>115.64</v>
      </c>
      <c r="H5" t="s">
        <v>9</v>
      </c>
      <c r="I5" s="27">
        <f>AVERAGE(A4:C13)</f>
        <v>95.737333333333339</v>
      </c>
      <c r="J5" s="28">
        <f>AVERAGE(D4:F13)</f>
        <v>106.691</v>
      </c>
      <c r="L5" s="32"/>
      <c r="M5" s="32"/>
      <c r="N5" s="32"/>
    </row>
    <row r="6" spans="1:15">
      <c r="A6" s="25">
        <v>89.2</v>
      </c>
      <c r="B6" s="24">
        <v>93.32</v>
      </c>
      <c r="C6" s="24">
        <v>94.99</v>
      </c>
      <c r="D6" s="25">
        <v>129.85</v>
      </c>
      <c r="E6" s="24">
        <v>83.32</v>
      </c>
      <c r="F6" s="26">
        <v>97.22</v>
      </c>
    </row>
    <row r="7" spans="1:15">
      <c r="A7" s="25">
        <v>119.15</v>
      </c>
      <c r="B7" s="24">
        <v>89.26</v>
      </c>
      <c r="C7" s="24">
        <v>101.34</v>
      </c>
      <c r="D7" s="25">
        <v>100.3</v>
      </c>
      <c r="E7" s="24">
        <v>117.64</v>
      </c>
      <c r="F7" s="26">
        <v>131.04</v>
      </c>
      <c r="H7" t="s">
        <v>32</v>
      </c>
      <c r="I7" s="2">
        <f>16^2</f>
        <v>256</v>
      </c>
      <c r="K7" s="12"/>
    </row>
    <row r="8" spans="1:15">
      <c r="A8" s="25">
        <v>83.01</v>
      </c>
      <c r="B8" s="24">
        <v>110.36</v>
      </c>
      <c r="C8" s="24">
        <v>104.82</v>
      </c>
      <c r="D8" s="25">
        <v>87.56</v>
      </c>
      <c r="E8" s="24">
        <v>96.9</v>
      </c>
      <c r="F8" s="26">
        <v>101.58</v>
      </c>
      <c r="H8" t="s">
        <v>4</v>
      </c>
      <c r="I8" s="3">
        <v>0.05</v>
      </c>
      <c r="K8" s="24"/>
    </row>
    <row r="9" spans="1:15">
      <c r="A9" s="25">
        <v>93.61</v>
      </c>
      <c r="B9" s="24">
        <v>92.52</v>
      </c>
      <c r="C9" s="24">
        <v>106.92</v>
      </c>
      <c r="D9" s="25">
        <v>96.87</v>
      </c>
      <c r="E9" s="24">
        <v>66.459999999999994</v>
      </c>
      <c r="F9" s="26">
        <v>103.8</v>
      </c>
      <c r="H9" t="s">
        <v>33</v>
      </c>
      <c r="I9" s="3">
        <f>I7/I4+I7/J4</f>
        <v>17.066666666666666</v>
      </c>
      <c r="K9" s="10" t="s">
        <v>34</v>
      </c>
      <c r="L9" s="32"/>
      <c r="M9" s="32"/>
      <c r="N9" s="32"/>
      <c r="O9" s="32"/>
    </row>
    <row r="10" spans="1:15">
      <c r="A10" s="25">
        <v>88.42</v>
      </c>
      <c r="B10" s="24">
        <v>112.87</v>
      </c>
      <c r="C10" s="24">
        <v>80.5</v>
      </c>
      <c r="D10" s="25">
        <v>112.57</v>
      </c>
      <c r="E10" s="24">
        <v>87.8</v>
      </c>
      <c r="F10" s="26">
        <v>111.99</v>
      </c>
      <c r="H10" t="s">
        <v>35</v>
      </c>
      <c r="I10" s="3">
        <f>SQRT(I9)</f>
        <v>4.1311822359545776</v>
      </c>
      <c r="K10" s="10" t="s">
        <v>36</v>
      </c>
      <c r="L10" s="32"/>
      <c r="M10" s="32"/>
      <c r="N10" s="32"/>
      <c r="O10" s="32"/>
    </row>
    <row r="11" spans="1:15" ht="15" customHeight="1">
      <c r="A11" s="25">
        <v>97.02</v>
      </c>
      <c r="B11" s="24">
        <v>64.05</v>
      </c>
      <c r="C11" s="24">
        <v>106.31</v>
      </c>
      <c r="D11" s="25">
        <v>148.36000000000001</v>
      </c>
      <c r="E11" s="24">
        <v>115.52</v>
      </c>
      <c r="F11" s="26">
        <v>119.34</v>
      </c>
      <c r="H11" s="17" t="s">
        <v>13</v>
      </c>
      <c r="I11" s="18">
        <f>(I5-J5)/I10</f>
        <v>-2.6514605362442061</v>
      </c>
      <c r="K11" s="10" t="s">
        <v>37</v>
      </c>
      <c r="M11" s="44"/>
      <c r="N11" s="44"/>
    </row>
    <row r="12" spans="1:15" ht="15" customHeight="1">
      <c r="A12" s="25">
        <v>126.11</v>
      </c>
      <c r="B12" s="24">
        <v>80.06</v>
      </c>
      <c r="C12" s="24">
        <v>85.46</v>
      </c>
      <c r="D12" s="25">
        <v>131.62</v>
      </c>
      <c r="E12" s="24">
        <v>102.34</v>
      </c>
      <c r="F12" s="26">
        <v>95.1</v>
      </c>
      <c r="H12" s="17" t="s">
        <v>10</v>
      </c>
      <c r="I12" s="18">
        <f>2*NORMSDIST(I11)</f>
        <v>8.0144478225876448E-3</v>
      </c>
      <c r="K12" s="10" t="s">
        <v>38</v>
      </c>
      <c r="L12" s="47" t="s">
        <v>49</v>
      </c>
      <c r="M12" s="47"/>
      <c r="N12" s="47"/>
      <c r="O12" s="47"/>
    </row>
    <row r="13" spans="1:15">
      <c r="A13" s="27">
        <v>127.96</v>
      </c>
      <c r="B13" s="29">
        <v>74.13</v>
      </c>
      <c r="C13" s="29">
        <v>103.69</v>
      </c>
      <c r="D13" s="27">
        <v>114.6</v>
      </c>
      <c r="E13" s="29">
        <v>97.01</v>
      </c>
      <c r="F13" s="28">
        <v>107.62</v>
      </c>
      <c r="H13" s="1" t="s">
        <v>39</v>
      </c>
      <c r="I13" s="19">
        <f>NORMSINV(I8/2)</f>
        <v>-1.9599639845400545</v>
      </c>
      <c r="K13" s="10" t="s">
        <v>40</v>
      </c>
    </row>
    <row r="14" spans="1:15">
      <c r="H14" t="s">
        <v>12</v>
      </c>
      <c r="I14" s="20" t="str">
        <f>IF(I12&lt;I8,"yes","no")</f>
        <v>yes</v>
      </c>
      <c r="K14" s="10" t="s">
        <v>41</v>
      </c>
    </row>
    <row r="15" spans="1:15" ht="15.75">
      <c r="C15" s="49" t="s">
        <v>46</v>
      </c>
      <c r="D15" s="50"/>
      <c r="E15" s="50"/>
      <c r="F15" s="50"/>
    </row>
    <row r="20" spans="2:8" ht="15" customHeight="1">
      <c r="B20" s="62" t="s">
        <v>48</v>
      </c>
      <c r="C20" s="62"/>
      <c r="D20" s="62"/>
      <c r="E20" s="62"/>
      <c r="F20" s="62"/>
      <c r="G20" s="51"/>
      <c r="H20" s="51"/>
    </row>
    <row r="21" spans="2:8">
      <c r="B21" s="62"/>
      <c r="C21" s="62"/>
      <c r="D21" s="62"/>
      <c r="E21" s="62"/>
      <c r="F21" s="62"/>
      <c r="G21" s="51"/>
      <c r="H21" s="51"/>
    </row>
    <row r="22" spans="2:8">
      <c r="B22" s="62"/>
      <c r="C22" s="62"/>
      <c r="D22" s="62"/>
      <c r="E22" s="62"/>
      <c r="F22" s="62"/>
      <c r="G22" s="51"/>
      <c r="H22" s="51"/>
    </row>
    <row r="23" spans="2:8">
      <c r="B23" s="62"/>
      <c r="C23" s="62"/>
      <c r="D23" s="62"/>
      <c r="E23" s="62"/>
      <c r="F23" s="62"/>
      <c r="G23" s="51"/>
      <c r="H23" s="51"/>
    </row>
    <row r="24" spans="2:8">
      <c r="B24" s="62"/>
      <c r="C24" s="62"/>
      <c r="D24" s="62"/>
      <c r="E24" s="62"/>
      <c r="F24" s="62"/>
      <c r="G24" s="51"/>
      <c r="H24" s="51"/>
    </row>
  </sheetData>
  <mergeCells count="3">
    <mergeCell ref="A3:C3"/>
    <mergeCell ref="D3:F3"/>
    <mergeCell ref="B20:F2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8" sqref="J28"/>
    </sheetView>
  </sheetViews>
  <sheetFormatPr defaultRowHeight="15"/>
  <cols>
    <col min="4" max="4" width="12.7109375" bestFit="1" customWidth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 Sample Z 1</vt:lpstr>
      <vt:lpstr>1 Sample Z 2</vt:lpstr>
      <vt:lpstr>2 Sample Z</vt:lpstr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</dc:creator>
  <cp:lastModifiedBy>Pavlos</cp:lastModifiedBy>
  <dcterms:created xsi:type="dcterms:W3CDTF">2015-01-08T08:09:23Z</dcterms:created>
  <dcterms:modified xsi:type="dcterms:W3CDTF">2016-01-05T21:39:56Z</dcterms:modified>
</cp:coreProperties>
</file>