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tsou\Dropbox\DUTh\0.Adv. Hydrology\"/>
    </mc:Choice>
  </mc:AlternateContent>
  <xr:revisionPtr revIDLastSave="0" documentId="13_ncr:1_{8756F6AA-6E9A-46CA-88A8-623E51C57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F" sheetId="1" r:id="rId1"/>
    <sheet name="IDF_fit" sheetId="2" r:id="rId2"/>
  </sheets>
  <definedNames>
    <definedName name="solver_adj" localSheetId="1" hidden="1">IDF_fit!$V$23:$V$27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IDF_fit!$AJ$20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4" i="1"/>
  <c r="F45" i="1"/>
  <c r="F46" i="1"/>
  <c r="F47" i="1"/>
  <c r="F48" i="1"/>
  <c r="F49" i="1"/>
  <c r="F50" i="1"/>
  <c r="F51" i="1"/>
  <c r="F52" i="1"/>
  <c r="F43" i="1"/>
  <c r="D29" i="1"/>
  <c r="E29" i="1" s="1"/>
  <c r="D31" i="1"/>
  <c r="D37" i="1"/>
  <c r="E37" i="1" s="1"/>
  <c r="D27" i="1"/>
  <c r="E27" i="1" s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B8" i="1"/>
  <c r="B9" i="1" s="1"/>
  <c r="E31" i="1"/>
  <c r="C28" i="1"/>
  <c r="D28" i="1" s="1"/>
  <c r="E28" i="1" s="1"/>
  <c r="C29" i="1"/>
  <c r="C30" i="1"/>
  <c r="D30" i="1" s="1"/>
  <c r="E30" i="1" s="1"/>
  <c r="C31" i="1"/>
  <c r="C32" i="1"/>
  <c r="D32" i="1" s="1"/>
  <c r="E32" i="1" s="1"/>
  <c r="C33" i="1"/>
  <c r="D33" i="1" s="1"/>
  <c r="E33" i="1" s="1"/>
  <c r="C34" i="1"/>
  <c r="D34" i="1" s="1"/>
  <c r="E34" i="1" s="1"/>
  <c r="C35" i="1"/>
  <c r="D35" i="1" s="1"/>
  <c r="E35" i="1" s="1"/>
  <c r="C36" i="1"/>
  <c r="D36" i="1" s="1"/>
  <c r="E36" i="1" s="1"/>
  <c r="C37" i="1"/>
  <c r="C38" i="1"/>
  <c r="D38" i="1" s="1"/>
  <c r="E38" i="1" s="1"/>
  <c r="C27" i="1"/>
  <c r="F35" i="1" l="1"/>
  <c r="G43" i="1" s="1"/>
  <c r="F37" i="1"/>
  <c r="G42" i="1" s="1"/>
  <c r="F29" i="1"/>
  <c r="G46" i="1" s="1"/>
  <c r="F38" i="1"/>
  <c r="G53" i="1" s="1"/>
  <c r="F30" i="1"/>
  <c r="G49" i="1" s="1"/>
  <c r="F32" i="1"/>
  <c r="G50" i="1" s="1"/>
  <c r="F36" i="1"/>
  <c r="G52" i="1" s="1"/>
  <c r="F33" i="1"/>
  <c r="G44" i="1" s="1"/>
  <c r="F31" i="1"/>
  <c r="G45" i="1" s="1"/>
  <c r="F27" i="1"/>
  <c r="G47" i="1" s="1"/>
  <c r="F34" i="1"/>
  <c r="G51" i="1" s="1"/>
  <c r="L3" i="2"/>
  <c r="U3" i="2" s="1"/>
  <c r="AD3" i="2" s="1"/>
  <c r="M3" i="2"/>
  <c r="V3" i="2" s="1"/>
  <c r="AE3" i="2" s="1"/>
  <c r="N3" i="2"/>
  <c r="W3" i="2" s="1"/>
  <c r="AF3" i="2" s="1"/>
  <c r="O3" i="2"/>
  <c r="X3" i="2" s="1"/>
  <c r="AG3" i="2" s="1"/>
  <c r="P3" i="2"/>
  <c r="Y3" i="2" s="1"/>
  <c r="AH3" i="2" s="1"/>
  <c r="Q3" i="2"/>
  <c r="Z3" i="2" s="1"/>
  <c r="AI3" i="2" s="1"/>
  <c r="R3" i="2"/>
  <c r="AA3" i="2" s="1"/>
  <c r="AJ3" i="2" s="1"/>
  <c r="L4" i="2"/>
  <c r="U4" i="2" s="1"/>
  <c r="AD4" i="2" s="1"/>
  <c r="M4" i="2"/>
  <c r="V4" i="2" s="1"/>
  <c r="AE4" i="2" s="1"/>
  <c r="N4" i="2"/>
  <c r="W4" i="2" s="1"/>
  <c r="AF4" i="2" s="1"/>
  <c r="O4" i="2"/>
  <c r="X4" i="2" s="1"/>
  <c r="AG4" i="2" s="1"/>
  <c r="P4" i="2"/>
  <c r="Y4" i="2" s="1"/>
  <c r="AH4" i="2" s="1"/>
  <c r="Q4" i="2"/>
  <c r="Z4" i="2" s="1"/>
  <c r="AI4" i="2" s="1"/>
  <c r="R4" i="2"/>
  <c r="AA4" i="2" s="1"/>
  <c r="AJ4" i="2" s="1"/>
  <c r="L5" i="2"/>
  <c r="U5" i="2" s="1"/>
  <c r="AD5" i="2" s="1"/>
  <c r="M5" i="2"/>
  <c r="V5" i="2" s="1"/>
  <c r="AE5" i="2" s="1"/>
  <c r="N5" i="2"/>
  <c r="W5" i="2" s="1"/>
  <c r="AF5" i="2" s="1"/>
  <c r="O5" i="2"/>
  <c r="X5" i="2" s="1"/>
  <c r="AG5" i="2" s="1"/>
  <c r="P5" i="2"/>
  <c r="Y5" i="2" s="1"/>
  <c r="AH5" i="2" s="1"/>
  <c r="Q5" i="2"/>
  <c r="Z5" i="2" s="1"/>
  <c r="AI5" i="2" s="1"/>
  <c r="R5" i="2"/>
  <c r="AA5" i="2" s="1"/>
  <c r="AJ5" i="2" s="1"/>
  <c r="L6" i="2"/>
  <c r="U6" i="2" s="1"/>
  <c r="AD6" i="2" s="1"/>
  <c r="M6" i="2"/>
  <c r="V6" i="2" s="1"/>
  <c r="AE6" i="2" s="1"/>
  <c r="N6" i="2"/>
  <c r="W6" i="2" s="1"/>
  <c r="AF6" i="2" s="1"/>
  <c r="O6" i="2"/>
  <c r="X6" i="2" s="1"/>
  <c r="AG6" i="2" s="1"/>
  <c r="P6" i="2"/>
  <c r="Y6" i="2" s="1"/>
  <c r="AH6" i="2" s="1"/>
  <c r="Q6" i="2"/>
  <c r="Z6" i="2" s="1"/>
  <c r="AI6" i="2" s="1"/>
  <c r="R6" i="2"/>
  <c r="AA6" i="2" s="1"/>
  <c r="AJ6" i="2" s="1"/>
  <c r="L7" i="2"/>
  <c r="U7" i="2" s="1"/>
  <c r="AD7" i="2" s="1"/>
  <c r="M7" i="2"/>
  <c r="V7" i="2" s="1"/>
  <c r="AE7" i="2" s="1"/>
  <c r="N7" i="2"/>
  <c r="W7" i="2" s="1"/>
  <c r="AF7" i="2" s="1"/>
  <c r="O7" i="2"/>
  <c r="X7" i="2" s="1"/>
  <c r="AG7" i="2" s="1"/>
  <c r="P7" i="2"/>
  <c r="Y7" i="2" s="1"/>
  <c r="AH7" i="2" s="1"/>
  <c r="Q7" i="2"/>
  <c r="Z7" i="2" s="1"/>
  <c r="AI7" i="2" s="1"/>
  <c r="R7" i="2"/>
  <c r="AA7" i="2" s="1"/>
  <c r="AJ7" i="2" s="1"/>
  <c r="L8" i="2"/>
  <c r="U8" i="2" s="1"/>
  <c r="AD8" i="2" s="1"/>
  <c r="M8" i="2"/>
  <c r="V8" i="2" s="1"/>
  <c r="AE8" i="2" s="1"/>
  <c r="N8" i="2"/>
  <c r="W8" i="2" s="1"/>
  <c r="AF8" i="2" s="1"/>
  <c r="O8" i="2"/>
  <c r="X8" i="2" s="1"/>
  <c r="AG8" i="2" s="1"/>
  <c r="P8" i="2"/>
  <c r="Y8" i="2" s="1"/>
  <c r="AH8" i="2" s="1"/>
  <c r="Q8" i="2"/>
  <c r="Z8" i="2" s="1"/>
  <c r="AI8" i="2" s="1"/>
  <c r="R8" i="2"/>
  <c r="AA8" i="2" s="1"/>
  <c r="AJ8" i="2" s="1"/>
  <c r="L9" i="2"/>
  <c r="U9" i="2" s="1"/>
  <c r="AD9" i="2" s="1"/>
  <c r="M9" i="2"/>
  <c r="V9" i="2" s="1"/>
  <c r="AE9" i="2" s="1"/>
  <c r="N9" i="2"/>
  <c r="W9" i="2" s="1"/>
  <c r="AF9" i="2" s="1"/>
  <c r="O9" i="2"/>
  <c r="X9" i="2" s="1"/>
  <c r="AG9" i="2" s="1"/>
  <c r="P9" i="2"/>
  <c r="Y9" i="2" s="1"/>
  <c r="AH9" i="2" s="1"/>
  <c r="Q9" i="2"/>
  <c r="Z9" i="2" s="1"/>
  <c r="AI9" i="2" s="1"/>
  <c r="R9" i="2"/>
  <c r="AA9" i="2" s="1"/>
  <c r="AJ9" i="2" s="1"/>
  <c r="L10" i="2"/>
  <c r="U10" i="2" s="1"/>
  <c r="AD10" i="2" s="1"/>
  <c r="M10" i="2"/>
  <c r="V10" i="2" s="1"/>
  <c r="AE10" i="2" s="1"/>
  <c r="N10" i="2"/>
  <c r="W10" i="2" s="1"/>
  <c r="AF10" i="2" s="1"/>
  <c r="O10" i="2"/>
  <c r="X10" i="2" s="1"/>
  <c r="AG10" i="2" s="1"/>
  <c r="P10" i="2"/>
  <c r="Y10" i="2" s="1"/>
  <c r="AH10" i="2" s="1"/>
  <c r="Q10" i="2"/>
  <c r="Z10" i="2" s="1"/>
  <c r="AI10" i="2" s="1"/>
  <c r="R10" i="2"/>
  <c r="AA10" i="2" s="1"/>
  <c r="AJ10" i="2" s="1"/>
  <c r="L11" i="2"/>
  <c r="U11" i="2" s="1"/>
  <c r="AD11" i="2" s="1"/>
  <c r="M11" i="2"/>
  <c r="V11" i="2" s="1"/>
  <c r="AE11" i="2" s="1"/>
  <c r="N11" i="2"/>
  <c r="W11" i="2" s="1"/>
  <c r="AF11" i="2" s="1"/>
  <c r="O11" i="2"/>
  <c r="X11" i="2" s="1"/>
  <c r="AG11" i="2" s="1"/>
  <c r="P11" i="2"/>
  <c r="Y11" i="2" s="1"/>
  <c r="AH11" i="2" s="1"/>
  <c r="Q11" i="2"/>
  <c r="Z11" i="2" s="1"/>
  <c r="AI11" i="2" s="1"/>
  <c r="R11" i="2"/>
  <c r="AA11" i="2" s="1"/>
  <c r="AJ11" i="2" s="1"/>
  <c r="L12" i="2"/>
  <c r="U12" i="2" s="1"/>
  <c r="AD12" i="2" s="1"/>
  <c r="M12" i="2"/>
  <c r="V12" i="2" s="1"/>
  <c r="AE12" i="2" s="1"/>
  <c r="N12" i="2"/>
  <c r="W12" i="2" s="1"/>
  <c r="AF12" i="2" s="1"/>
  <c r="O12" i="2"/>
  <c r="X12" i="2" s="1"/>
  <c r="AG12" i="2" s="1"/>
  <c r="P12" i="2"/>
  <c r="Y12" i="2" s="1"/>
  <c r="AH12" i="2" s="1"/>
  <c r="Q12" i="2"/>
  <c r="Z12" i="2" s="1"/>
  <c r="AI12" i="2" s="1"/>
  <c r="R12" i="2"/>
  <c r="AA12" i="2" s="1"/>
  <c r="AJ12" i="2" s="1"/>
  <c r="L13" i="2"/>
  <c r="U13" i="2" s="1"/>
  <c r="AD13" i="2" s="1"/>
  <c r="M13" i="2"/>
  <c r="V13" i="2" s="1"/>
  <c r="AE13" i="2" s="1"/>
  <c r="N13" i="2"/>
  <c r="W13" i="2" s="1"/>
  <c r="AF13" i="2" s="1"/>
  <c r="O13" i="2"/>
  <c r="X13" i="2" s="1"/>
  <c r="AG13" i="2" s="1"/>
  <c r="P13" i="2"/>
  <c r="Y13" i="2" s="1"/>
  <c r="AH13" i="2" s="1"/>
  <c r="Q13" i="2"/>
  <c r="Z13" i="2" s="1"/>
  <c r="AI13" i="2" s="1"/>
  <c r="R13" i="2"/>
  <c r="AA13" i="2" s="1"/>
  <c r="AJ13" i="2" s="1"/>
  <c r="L14" i="2"/>
  <c r="U14" i="2" s="1"/>
  <c r="AD14" i="2" s="1"/>
  <c r="M14" i="2"/>
  <c r="V14" i="2" s="1"/>
  <c r="AE14" i="2" s="1"/>
  <c r="N14" i="2"/>
  <c r="W14" i="2" s="1"/>
  <c r="AF14" i="2" s="1"/>
  <c r="O14" i="2"/>
  <c r="X14" i="2" s="1"/>
  <c r="AG14" i="2" s="1"/>
  <c r="P14" i="2"/>
  <c r="Y14" i="2" s="1"/>
  <c r="AH14" i="2" s="1"/>
  <c r="Q14" i="2"/>
  <c r="Z14" i="2" s="1"/>
  <c r="AI14" i="2" s="1"/>
  <c r="R14" i="2"/>
  <c r="AA14" i="2" s="1"/>
  <c r="AJ14" i="2" s="1"/>
  <c r="L15" i="2"/>
  <c r="U15" i="2" s="1"/>
  <c r="AD15" i="2" s="1"/>
  <c r="M15" i="2"/>
  <c r="V15" i="2" s="1"/>
  <c r="AE15" i="2" s="1"/>
  <c r="N15" i="2"/>
  <c r="W15" i="2" s="1"/>
  <c r="AF15" i="2" s="1"/>
  <c r="O15" i="2"/>
  <c r="X15" i="2" s="1"/>
  <c r="AG15" i="2" s="1"/>
  <c r="P15" i="2"/>
  <c r="Y15" i="2" s="1"/>
  <c r="AH15" i="2" s="1"/>
  <c r="Q15" i="2"/>
  <c r="Z15" i="2" s="1"/>
  <c r="AI15" i="2" s="1"/>
  <c r="R15" i="2"/>
  <c r="AA15" i="2" s="1"/>
  <c r="AJ15" i="2" s="1"/>
  <c r="L16" i="2"/>
  <c r="U16" i="2" s="1"/>
  <c r="AD16" i="2" s="1"/>
  <c r="M16" i="2"/>
  <c r="V16" i="2" s="1"/>
  <c r="AE16" i="2" s="1"/>
  <c r="N16" i="2"/>
  <c r="W16" i="2" s="1"/>
  <c r="AF16" i="2" s="1"/>
  <c r="O16" i="2"/>
  <c r="X16" i="2" s="1"/>
  <c r="AG16" i="2" s="1"/>
  <c r="P16" i="2"/>
  <c r="Y16" i="2" s="1"/>
  <c r="AH16" i="2" s="1"/>
  <c r="Q16" i="2"/>
  <c r="Z16" i="2" s="1"/>
  <c r="AI16" i="2" s="1"/>
  <c r="R16" i="2"/>
  <c r="AA16" i="2" s="1"/>
  <c r="AJ16" i="2" s="1"/>
  <c r="L17" i="2"/>
  <c r="U17" i="2" s="1"/>
  <c r="AD17" i="2" s="1"/>
  <c r="M17" i="2"/>
  <c r="V17" i="2" s="1"/>
  <c r="AE17" i="2" s="1"/>
  <c r="N17" i="2"/>
  <c r="W17" i="2" s="1"/>
  <c r="AF17" i="2" s="1"/>
  <c r="O17" i="2"/>
  <c r="X17" i="2" s="1"/>
  <c r="AG17" i="2" s="1"/>
  <c r="P17" i="2"/>
  <c r="Y17" i="2" s="1"/>
  <c r="AH17" i="2" s="1"/>
  <c r="Q17" i="2"/>
  <c r="Z17" i="2" s="1"/>
  <c r="AI17" i="2" s="1"/>
  <c r="R17" i="2"/>
  <c r="AA17" i="2" s="1"/>
  <c r="AJ17" i="2" s="1"/>
  <c r="L18" i="2"/>
  <c r="U18" i="2" s="1"/>
  <c r="AD18" i="2" s="1"/>
  <c r="M18" i="2"/>
  <c r="V18" i="2" s="1"/>
  <c r="AE18" i="2" s="1"/>
  <c r="N18" i="2"/>
  <c r="W18" i="2" s="1"/>
  <c r="AF18" i="2" s="1"/>
  <c r="O18" i="2"/>
  <c r="X18" i="2" s="1"/>
  <c r="AG18" i="2" s="1"/>
  <c r="P18" i="2"/>
  <c r="Y18" i="2" s="1"/>
  <c r="AH18" i="2" s="1"/>
  <c r="Q18" i="2"/>
  <c r="Z18" i="2" s="1"/>
  <c r="AI18" i="2" s="1"/>
  <c r="R18" i="2"/>
  <c r="AA18" i="2" s="1"/>
  <c r="AJ18" i="2" s="1"/>
  <c r="L19" i="2"/>
  <c r="U19" i="2" s="1"/>
  <c r="AD19" i="2" s="1"/>
  <c r="M19" i="2"/>
  <c r="V19" i="2" s="1"/>
  <c r="AE19" i="2" s="1"/>
  <c r="N19" i="2"/>
  <c r="W19" i="2" s="1"/>
  <c r="AF19" i="2" s="1"/>
  <c r="O19" i="2"/>
  <c r="X19" i="2" s="1"/>
  <c r="AG19" i="2" s="1"/>
  <c r="P19" i="2"/>
  <c r="Y19" i="2" s="1"/>
  <c r="AH19" i="2" s="1"/>
  <c r="Q19" i="2"/>
  <c r="Z19" i="2" s="1"/>
  <c r="AI19" i="2" s="1"/>
  <c r="R19" i="2"/>
  <c r="AA19" i="2" s="1"/>
  <c r="AJ19" i="2" s="1"/>
  <c r="K4" i="2"/>
  <c r="T4" i="2" s="1"/>
  <c r="AC4" i="2" s="1"/>
  <c r="K5" i="2"/>
  <c r="T5" i="2" s="1"/>
  <c r="AC5" i="2" s="1"/>
  <c r="K6" i="2"/>
  <c r="T6" i="2" s="1"/>
  <c r="AC6" i="2" s="1"/>
  <c r="K7" i="2"/>
  <c r="T7" i="2" s="1"/>
  <c r="AC7" i="2" s="1"/>
  <c r="K8" i="2"/>
  <c r="T8" i="2" s="1"/>
  <c r="AC8" i="2" s="1"/>
  <c r="K9" i="2"/>
  <c r="T9" i="2" s="1"/>
  <c r="AC9" i="2" s="1"/>
  <c r="K10" i="2"/>
  <c r="T10" i="2" s="1"/>
  <c r="AC10" i="2" s="1"/>
  <c r="K11" i="2"/>
  <c r="T11" i="2" s="1"/>
  <c r="AC11" i="2" s="1"/>
  <c r="K12" i="2"/>
  <c r="T12" i="2" s="1"/>
  <c r="AC12" i="2" s="1"/>
  <c r="K13" i="2"/>
  <c r="T13" i="2" s="1"/>
  <c r="AC13" i="2" s="1"/>
  <c r="K14" i="2"/>
  <c r="T14" i="2" s="1"/>
  <c r="AC14" i="2" s="1"/>
  <c r="K15" i="2"/>
  <c r="T15" i="2" s="1"/>
  <c r="AC15" i="2" s="1"/>
  <c r="K16" i="2"/>
  <c r="T16" i="2" s="1"/>
  <c r="AC16" i="2" s="1"/>
  <c r="K17" i="2"/>
  <c r="T17" i="2" s="1"/>
  <c r="AC17" i="2" s="1"/>
  <c r="K18" i="2"/>
  <c r="T18" i="2" s="1"/>
  <c r="AC18" i="2" s="1"/>
  <c r="K19" i="2"/>
  <c r="T19" i="2" s="1"/>
  <c r="AC19" i="2" s="1"/>
  <c r="K3" i="2"/>
  <c r="T3" i="2" s="1"/>
  <c r="AC3" i="2" s="1"/>
  <c r="C22" i="2"/>
  <c r="D22" i="2"/>
  <c r="E22" i="2"/>
  <c r="F22" i="2"/>
  <c r="G22" i="2"/>
  <c r="H22" i="2"/>
  <c r="I22" i="2"/>
  <c r="B22" i="2"/>
  <c r="C21" i="2"/>
  <c r="D21" i="2"/>
  <c r="E21" i="2"/>
  <c r="F21" i="2"/>
  <c r="G21" i="2"/>
  <c r="H21" i="2"/>
  <c r="I21" i="2"/>
  <c r="B21" i="2"/>
  <c r="C20" i="2"/>
  <c r="D20" i="2"/>
  <c r="E20" i="2"/>
  <c r="F20" i="2"/>
  <c r="G20" i="2"/>
  <c r="H20" i="2"/>
  <c r="I20" i="2"/>
  <c r="B20" i="2"/>
  <c r="I23" i="2" l="1"/>
  <c r="F28" i="1"/>
  <c r="G48" i="1" s="1"/>
  <c r="AJ20" i="2"/>
  <c r="H23" i="2"/>
  <c r="D23" i="2"/>
  <c r="C23" i="2"/>
  <c r="B23" i="2"/>
  <c r="G23" i="2"/>
  <c r="F23" i="2"/>
  <c r="E23" i="2"/>
  <c r="A17" i="1"/>
  <c r="A18" i="1"/>
  <c r="A19" i="1"/>
  <c r="A20" i="1"/>
  <c r="A21" i="1"/>
  <c r="A16" i="1"/>
  <c r="B13" i="1"/>
  <c r="B14" i="1"/>
  <c r="B15" i="1"/>
  <c r="B12" i="1"/>
  <c r="F12" i="1" l="1"/>
  <c r="E12" i="1"/>
  <c r="D12" i="1"/>
  <c r="K12" i="1"/>
  <c r="C12" i="1"/>
  <c r="J12" i="1"/>
  <c r="G12" i="1"/>
  <c r="I12" i="1"/>
  <c r="H12" i="1"/>
  <c r="D14" i="1"/>
  <c r="K14" i="1"/>
  <c r="C14" i="1"/>
  <c r="G14" i="1"/>
  <c r="F14" i="1"/>
  <c r="J14" i="1"/>
  <c r="I14" i="1"/>
  <c r="E14" i="1"/>
  <c r="H14" i="1"/>
  <c r="K15" i="1"/>
  <c r="C15" i="1"/>
  <c r="J15" i="1"/>
  <c r="E15" i="1"/>
  <c r="D15" i="1"/>
  <c r="I15" i="1"/>
  <c r="H15" i="1"/>
  <c r="G15" i="1"/>
  <c r="F15" i="1"/>
  <c r="E13" i="1"/>
  <c r="H13" i="1"/>
  <c r="D13" i="1"/>
  <c r="F13" i="1"/>
  <c r="K13" i="1"/>
  <c r="C13" i="1"/>
  <c r="J13" i="1"/>
  <c r="I13" i="1"/>
  <c r="G13" i="1"/>
</calcChain>
</file>

<file path=xl/sharedStrings.xml><?xml version="1.0" encoding="utf-8"?>
<sst xmlns="http://schemas.openxmlformats.org/spreadsheetml/2006/main" count="43" uniqueCount="42">
  <si>
    <t>Παράμετροι των όμβριων καμπυλών</t>
  </si>
  <si>
    <t>Σχήματος</t>
  </si>
  <si>
    <t>Κλίμακας</t>
  </si>
  <si>
    <t>Θέσης</t>
  </si>
  <si>
    <t xml:space="preserve">διάρκειας </t>
  </si>
  <si>
    <t>Παράμετρος</t>
  </si>
  <si>
    <t>κ</t>
  </si>
  <si>
    <t>λ'</t>
  </si>
  <si>
    <t>ψ'</t>
  </si>
  <si>
    <t>θ</t>
  </si>
  <si>
    <t>η</t>
  </si>
  <si>
    <t>T [years]</t>
  </si>
  <si>
    <t>d [h]</t>
  </si>
  <si>
    <t>i(d,T)</t>
  </si>
  <si>
    <t>d[h] / T[y]</t>
  </si>
  <si>
    <t>1h</t>
  </si>
  <si>
    <t>2h</t>
  </si>
  <si>
    <t>4h</t>
  </si>
  <si>
    <t>6h</t>
  </si>
  <si>
    <t>12h</t>
  </si>
  <si>
    <t>24h</t>
  </si>
  <si>
    <t>Average</t>
  </si>
  <si>
    <t>SD</t>
  </si>
  <si>
    <t>Skew</t>
  </si>
  <si>
    <t>CV</t>
  </si>
  <si>
    <t>0.25h</t>
  </si>
  <si>
    <t>0.5h</t>
  </si>
  <si>
    <t>lamda</t>
  </si>
  <si>
    <t>kappa</t>
  </si>
  <si>
    <t>psi</t>
  </si>
  <si>
    <t>theta</t>
  </si>
  <si>
    <t>eta</t>
  </si>
  <si>
    <t>duration [min]</t>
  </si>
  <si>
    <t>duration [h]</t>
  </si>
  <si>
    <t>Intensity [mm/h]</t>
  </si>
  <si>
    <t>T</t>
  </si>
  <si>
    <t>Depth [mm]</t>
  </si>
  <si>
    <t>Inc. Depth [mm]</t>
  </si>
  <si>
    <t>0-10</t>
  </si>
  <si>
    <t>mm/h</t>
  </si>
  <si>
    <t>mm</t>
  </si>
  <si>
    <t>h(d,T) = i(d,T) 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</si>
</sst>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4" fillId="0" borderId="3" xfId="0" applyFont="1" applyBorder="1"/>
    <xf numFmtId="0" fontId="4" fillId="0" borderId="2" xfId="0" applyFont="1" applyBorder="1"/>
    <xf numFmtId="2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165" fontId="0" fillId="0" borderId="0" xfId="0" applyNumberFormat="1"/>
    <xf numFmtId="2" fontId="0" fillId="0" borderId="0" xfId="0" applyNumberFormat="1"/>
    <xf numFmtId="49" fontId="5" fillId="0" borderId="0" xfId="0" applyNumberFormat="1" applyFont="1"/>
    <xf numFmtId="165" fontId="5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5603674540682"/>
          <c:y val="5.0925925925925923E-2"/>
          <c:w val="0.77575184150368315"/>
          <c:h val="0.80831802274715658"/>
        </c:manualLayout>
      </c:layout>
      <c:scatterChart>
        <c:scatterStyle val="smoothMarker"/>
        <c:varyColors val="0"/>
        <c:ser>
          <c:idx val="0"/>
          <c:order val="0"/>
          <c:tx>
            <c:v>d = 5 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IDF!$C$12:$K$12</c:f>
              <c:numCache>
                <c:formatCode>0.00</c:formatCode>
                <c:ptCount val="9"/>
                <c:pt idx="0">
                  <c:v>93.377975782551957</c:v>
                </c:pt>
                <c:pt idx="1">
                  <c:v>109.96468709654864</c:v>
                </c:pt>
                <c:pt idx="2">
                  <c:v>133.73208294982993</c:v>
                </c:pt>
                <c:pt idx="3">
                  <c:v>153.21514826278275</c:v>
                </c:pt>
                <c:pt idx="4">
                  <c:v>174.09658063406701</c:v>
                </c:pt>
                <c:pt idx="5">
                  <c:v>196.47674570935567</c:v>
                </c:pt>
                <c:pt idx="6">
                  <c:v>228.54568526805591</c:v>
                </c:pt>
                <c:pt idx="7">
                  <c:v>254.83385111492697</c:v>
                </c:pt>
                <c:pt idx="8">
                  <c:v>356.4760526021808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68-4ADB-80F9-62978C152300}"/>
            </c:ext>
          </c:extLst>
        </c:ser>
        <c:ser>
          <c:idx val="1"/>
          <c:order val="1"/>
          <c:tx>
            <c:v>d = 10 min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IDF!$C$13:$K$13</c:f>
              <c:numCache>
                <c:formatCode>0.00</c:formatCode>
                <c:ptCount val="9"/>
                <c:pt idx="0">
                  <c:v>70.943002038075903</c:v>
                </c:pt>
                <c:pt idx="1">
                  <c:v>83.54459341647582</c:v>
                </c:pt>
                <c:pt idx="2">
                  <c:v>101.6016395060758</c:v>
                </c:pt>
                <c:pt idx="3">
                  <c:v>116.40370745219897</c:v>
                </c:pt>
                <c:pt idx="4">
                  <c:v>132.26817106751292</c:v>
                </c:pt>
                <c:pt idx="5">
                  <c:v>149.27128216777893</c:v>
                </c:pt>
                <c:pt idx="6">
                  <c:v>173.63534473612717</c:v>
                </c:pt>
                <c:pt idx="7">
                  <c:v>193.60752112592985</c:v>
                </c:pt>
                <c:pt idx="8">
                  <c:v>270.82918765740908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68-4ADB-80F9-62978C152300}"/>
            </c:ext>
          </c:extLst>
        </c:ser>
        <c:ser>
          <c:idx val="2"/>
          <c:order val="2"/>
          <c:tx>
            <c:v>d = 30 min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IDF!$C$14:$K$14</c:f>
              <c:numCache>
                <c:formatCode>0.00</c:formatCode>
                <c:ptCount val="9"/>
                <c:pt idx="0">
                  <c:v>38.273481390146408</c:v>
                </c:pt>
                <c:pt idx="1">
                  <c:v>45.071992296811445</c:v>
                </c:pt>
                <c:pt idx="2">
                  <c:v>54.813700395101343</c:v>
                </c:pt>
                <c:pt idx="3">
                  <c:v>62.799360090860574</c:v>
                </c:pt>
                <c:pt idx="4">
                  <c:v>71.35817823362099</c:v>
                </c:pt>
                <c:pt idx="5">
                  <c:v>80.531292389705726</c:v>
                </c:pt>
                <c:pt idx="6">
                  <c:v>93.675612033770946</c:v>
                </c:pt>
                <c:pt idx="7">
                  <c:v>104.45052568861698</c:v>
                </c:pt>
                <c:pt idx="8">
                  <c:v>146.11132283563353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68-4ADB-80F9-62978C152300}"/>
            </c:ext>
          </c:extLst>
        </c:ser>
        <c:ser>
          <c:idx val="3"/>
          <c:order val="3"/>
          <c:tx>
            <c:v>d = 1 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IDF!$C$15:$K$15</c:f>
              <c:numCache>
                <c:formatCode>0.00</c:formatCode>
                <c:ptCount val="9"/>
                <c:pt idx="0">
                  <c:v>23.847172944111261</c:v>
                </c:pt>
                <c:pt idx="1">
                  <c:v>28.08314154338813</c:v>
                </c:pt>
                <c:pt idx="2">
                  <c:v>34.152936852125784</c:v>
                </c:pt>
                <c:pt idx="3">
                  <c:v>39.128585811162395</c:v>
                </c:pt>
                <c:pt idx="4">
                  <c:v>44.461354324354197</c:v>
                </c:pt>
                <c:pt idx="5">
                  <c:v>50.176874098642259</c:v>
                </c:pt>
                <c:pt idx="6">
                  <c:v>58.366744797611432</c:v>
                </c:pt>
                <c:pt idx="7">
                  <c:v>65.080302594084372</c:v>
                </c:pt>
                <c:pt idx="8">
                  <c:v>91.038020535317116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68-4ADB-80F9-62978C152300}"/>
            </c:ext>
          </c:extLst>
        </c:ser>
        <c:ser>
          <c:idx val="4"/>
          <c:order val="4"/>
          <c:tx>
            <c:v>d = 2 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IDF!$C$16:$K$16</c:f>
              <c:numCache>
                <c:formatCode>0.00</c:formatCode>
                <c:ptCount val="9"/>
                <c:pt idx="0">
                  <c:v>14.313394150620912</c:v>
                </c:pt>
                <c:pt idx="1">
                  <c:v>16.855879514114505</c:v>
                </c:pt>
                <c:pt idx="2">
                  <c:v>20.499052349366892</c:v>
                </c:pt>
                <c:pt idx="3">
                  <c:v>23.485503819850489</c:v>
                </c:pt>
                <c:pt idx="4">
                  <c:v>26.686303253067308</c:v>
                </c:pt>
                <c:pt idx="5">
                  <c:v>30.116835144490288</c:v>
                </c:pt>
                <c:pt idx="6">
                  <c:v>35.032505762206597</c:v>
                </c:pt>
                <c:pt idx="7">
                  <c:v>39.062073506739608</c:v>
                </c:pt>
                <c:pt idx="8">
                  <c:v>54.642245169614043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68-4ADB-80F9-62978C152300}"/>
            </c:ext>
          </c:extLst>
        </c:ser>
        <c:ser>
          <c:idx val="5"/>
          <c:order val="5"/>
          <c:tx>
            <c:v>d = 3 h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IDF!$C$17:$K$17</c:f>
              <c:numCache>
                <c:formatCode>0.00</c:formatCode>
                <c:ptCount val="9"/>
                <c:pt idx="0">
                  <c:v>10.507215611655145</c:v>
                </c:pt>
                <c:pt idx="1">
                  <c:v>12.373610236339308</c:v>
                </c:pt>
                <c:pt idx="2">
                  <c:v>15.048000537319123</c:v>
                </c:pt>
                <c:pt idx="3">
                  <c:v>17.24030301875079</c:v>
                </c:pt>
                <c:pt idx="4">
                  <c:v>19.589954640201722</c:v>
                </c:pt>
                <c:pt idx="5">
                  <c:v>22.108248894278191</c:v>
                </c:pt>
                <c:pt idx="6">
                  <c:v>25.716757855374794</c:v>
                </c:pt>
                <c:pt idx="7">
                  <c:v>28.674793990482737</c:v>
                </c:pt>
                <c:pt idx="8">
                  <c:v>40.111929110619137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568-4ADB-80F9-62978C152300}"/>
            </c:ext>
          </c:extLst>
        </c:ser>
        <c:ser>
          <c:idx val="6"/>
          <c:order val="6"/>
          <c:tx>
            <c:v>d = 6 h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IDF!$C$18:$K$18</c:f>
              <c:numCache>
                <c:formatCode>0.00</c:formatCode>
                <c:ptCount val="9"/>
                <c:pt idx="0">
                  <c:v>6.129290165943921</c:v>
                </c:pt>
                <c:pt idx="1">
                  <c:v>7.2180347621962104</c:v>
                </c:pt>
                <c:pt idx="2">
                  <c:v>8.7781164029982133</c:v>
                </c:pt>
                <c:pt idx="3">
                  <c:v>10.056976429940866</c:v>
                </c:pt>
                <c:pt idx="4">
                  <c:v>11.427624669116456</c:v>
                </c:pt>
                <c:pt idx="5">
                  <c:v>12.896649078336944</c:v>
                </c:pt>
                <c:pt idx="6">
                  <c:v>15.001640477241516</c:v>
                </c:pt>
                <c:pt idx="7">
                  <c:v>16.727184376170591</c:v>
                </c:pt>
                <c:pt idx="8">
                  <c:v>23.398934762701508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568-4ADB-80F9-62978C152300}"/>
            </c:ext>
          </c:extLst>
        </c:ser>
        <c:ser>
          <c:idx val="7"/>
          <c:order val="7"/>
          <c:tx>
            <c:v>d = 12 h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IDF!$C$19:$K$19</c:f>
              <c:numCache>
                <c:formatCode>0.00</c:formatCode>
                <c:ptCount val="9"/>
                <c:pt idx="0">
                  <c:v>3.5482092486036159</c:v>
                </c:pt>
                <c:pt idx="1">
                  <c:v>4.1784769535417885</c:v>
                </c:pt>
                <c:pt idx="2">
                  <c:v>5.0815988414933759</c:v>
                </c:pt>
                <c:pt idx="3">
                  <c:v>5.8219232269303607</c:v>
                </c:pt>
                <c:pt idx="4">
                  <c:v>6.6153832569102153</c:v>
                </c:pt>
                <c:pt idx="5">
                  <c:v>7.46579266062587</c:v>
                </c:pt>
                <c:pt idx="6">
                  <c:v>8.6843595333975134</c:v>
                </c:pt>
                <c:pt idx="7">
                  <c:v>9.6832665283821111</c:v>
                </c:pt>
                <c:pt idx="8">
                  <c:v>13.54550273925631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568-4ADB-80F9-62978C152300}"/>
            </c:ext>
          </c:extLst>
        </c:ser>
        <c:ser>
          <c:idx val="8"/>
          <c:order val="8"/>
          <c:tx>
            <c:v>d = 24 h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IDF!$C$20:$K$20</c:f>
              <c:numCache>
                <c:formatCode>0.00</c:formatCode>
                <c:ptCount val="9"/>
                <c:pt idx="0">
                  <c:v>2.0460181249792937</c:v>
                </c:pt>
                <c:pt idx="1">
                  <c:v>2.40945191863171</c:v>
                </c:pt>
                <c:pt idx="2">
                  <c:v>2.9302227137987824</c:v>
                </c:pt>
                <c:pt idx="3">
                  <c:v>3.357118932381252</c:v>
                </c:pt>
                <c:pt idx="4">
                  <c:v>3.8146549707150368</c:v>
                </c:pt>
                <c:pt idx="5">
                  <c:v>4.3050299547551738</c:v>
                </c:pt>
                <c:pt idx="6">
                  <c:v>5.0076970562434271</c:v>
                </c:pt>
                <c:pt idx="7">
                  <c:v>5.5837008017134586</c:v>
                </c:pt>
                <c:pt idx="8">
                  <c:v>7.8107975529859051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568-4ADB-80F9-62978C152300}"/>
            </c:ext>
          </c:extLst>
        </c:ser>
        <c:ser>
          <c:idx val="9"/>
          <c:order val="9"/>
          <c:tx>
            <c:v>d = 48 h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IDF!$C$21:$K$21</c:f>
              <c:numCache>
                <c:formatCode>0.00</c:formatCode>
                <c:ptCount val="9"/>
                <c:pt idx="0">
                  <c:v>1.1774726398365254</c:v>
                </c:pt>
                <c:pt idx="1">
                  <c:v>1.3866268712644825</c:v>
                </c:pt>
                <c:pt idx="2">
                  <c:v>1.6863277172388285</c:v>
                </c:pt>
                <c:pt idx="3">
                  <c:v>1.9320042395011214</c:v>
                </c:pt>
                <c:pt idx="4">
                  <c:v>2.1953138164300552</c:v>
                </c:pt>
                <c:pt idx="5">
                  <c:v>2.477522033414143</c:v>
                </c:pt>
                <c:pt idx="6">
                  <c:v>2.881903244320585</c:v>
                </c:pt>
                <c:pt idx="7">
                  <c:v>3.2133903618851898</c:v>
                </c:pt>
                <c:pt idx="8">
                  <c:v>4.4950727961102803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568-4ADB-80F9-62978C152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36792"/>
        <c:axId val="562438360"/>
      </c:scatterChart>
      <c:valAx>
        <c:axId val="562436792"/>
        <c:scaling>
          <c:logBase val="10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period, T [years]</a:t>
                </a:r>
              </a:p>
            </c:rich>
          </c:tx>
          <c:layout>
            <c:manualLayout>
              <c:xMode val="edge"/>
              <c:yMode val="edge"/>
              <c:x val="0.6514293525809273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438360"/>
        <c:crosses val="autoZero"/>
        <c:crossBetween val="midCat"/>
      </c:valAx>
      <c:valAx>
        <c:axId val="562438360"/>
        <c:scaling>
          <c:logBase val="10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[mm/h]</a:t>
                </a:r>
              </a:p>
            </c:rich>
          </c:tx>
          <c:layout>
            <c:manualLayout>
              <c:xMode val="edge"/>
              <c:yMode val="edge"/>
              <c:x val="0"/>
              <c:y val="4.3948255115110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436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20963508593684"/>
          <c:y val="7.6940745350840084E-2"/>
          <c:w val="0.59790364914063165"/>
          <c:h val="0.140849976242410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5603674540682"/>
          <c:y val="5.0925925925925923E-2"/>
          <c:w val="0.77575184150368315"/>
          <c:h val="0.80831802274715658"/>
        </c:manualLayout>
      </c:layout>
      <c:scatterChart>
        <c:scatterStyle val="smoothMarker"/>
        <c:varyColors val="0"/>
        <c:ser>
          <c:idx val="0"/>
          <c:order val="0"/>
          <c:tx>
            <c:v>d = 5 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IDF!$C$12:$K$12</c:f>
              <c:numCache>
                <c:formatCode>0.00</c:formatCode>
                <c:ptCount val="9"/>
                <c:pt idx="0">
                  <c:v>93.377975782551957</c:v>
                </c:pt>
                <c:pt idx="1">
                  <c:v>109.96468709654864</c:v>
                </c:pt>
                <c:pt idx="2">
                  <c:v>133.73208294982993</c:v>
                </c:pt>
                <c:pt idx="3">
                  <c:v>153.21514826278275</c:v>
                </c:pt>
                <c:pt idx="4">
                  <c:v>174.09658063406701</c:v>
                </c:pt>
                <c:pt idx="5">
                  <c:v>196.47674570935567</c:v>
                </c:pt>
                <c:pt idx="6">
                  <c:v>228.54568526805591</c:v>
                </c:pt>
                <c:pt idx="7">
                  <c:v>254.83385111492697</c:v>
                </c:pt>
                <c:pt idx="8">
                  <c:v>356.4760526021808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37-46B3-A6B9-FDB2151768E9}"/>
            </c:ext>
          </c:extLst>
        </c:ser>
        <c:ser>
          <c:idx val="1"/>
          <c:order val="1"/>
          <c:tx>
            <c:v>d = 10 min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IDF!$C$13:$K$13</c:f>
              <c:numCache>
                <c:formatCode>0.00</c:formatCode>
                <c:ptCount val="9"/>
                <c:pt idx="0">
                  <c:v>70.943002038075903</c:v>
                </c:pt>
                <c:pt idx="1">
                  <c:v>83.54459341647582</c:v>
                </c:pt>
                <c:pt idx="2">
                  <c:v>101.6016395060758</c:v>
                </c:pt>
                <c:pt idx="3">
                  <c:v>116.40370745219897</c:v>
                </c:pt>
                <c:pt idx="4">
                  <c:v>132.26817106751292</c:v>
                </c:pt>
                <c:pt idx="5">
                  <c:v>149.27128216777893</c:v>
                </c:pt>
                <c:pt idx="6">
                  <c:v>173.63534473612717</c:v>
                </c:pt>
                <c:pt idx="7">
                  <c:v>193.60752112592985</c:v>
                </c:pt>
                <c:pt idx="8">
                  <c:v>270.82918765740908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37-46B3-A6B9-FDB2151768E9}"/>
            </c:ext>
          </c:extLst>
        </c:ser>
        <c:ser>
          <c:idx val="2"/>
          <c:order val="2"/>
          <c:tx>
            <c:v>d = 30 min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IDF!$C$14:$K$14</c:f>
              <c:numCache>
                <c:formatCode>0.00</c:formatCode>
                <c:ptCount val="9"/>
                <c:pt idx="0">
                  <c:v>38.273481390146408</c:v>
                </c:pt>
                <c:pt idx="1">
                  <c:v>45.071992296811445</c:v>
                </c:pt>
                <c:pt idx="2">
                  <c:v>54.813700395101343</c:v>
                </c:pt>
                <c:pt idx="3">
                  <c:v>62.799360090860574</c:v>
                </c:pt>
                <c:pt idx="4">
                  <c:v>71.35817823362099</c:v>
                </c:pt>
                <c:pt idx="5">
                  <c:v>80.531292389705726</c:v>
                </c:pt>
                <c:pt idx="6">
                  <c:v>93.675612033770946</c:v>
                </c:pt>
                <c:pt idx="7">
                  <c:v>104.45052568861698</c:v>
                </c:pt>
                <c:pt idx="8">
                  <c:v>146.11132283563353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37-46B3-A6B9-FDB2151768E9}"/>
            </c:ext>
          </c:extLst>
        </c:ser>
        <c:ser>
          <c:idx val="3"/>
          <c:order val="3"/>
          <c:tx>
            <c:v>d = 1 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IDF!$C$15:$K$15</c:f>
              <c:numCache>
                <c:formatCode>0.00</c:formatCode>
                <c:ptCount val="9"/>
                <c:pt idx="0">
                  <c:v>23.847172944111261</c:v>
                </c:pt>
                <c:pt idx="1">
                  <c:v>28.08314154338813</c:v>
                </c:pt>
                <c:pt idx="2">
                  <c:v>34.152936852125784</c:v>
                </c:pt>
                <c:pt idx="3">
                  <c:v>39.128585811162395</c:v>
                </c:pt>
                <c:pt idx="4">
                  <c:v>44.461354324354197</c:v>
                </c:pt>
                <c:pt idx="5">
                  <c:v>50.176874098642259</c:v>
                </c:pt>
                <c:pt idx="6">
                  <c:v>58.366744797611432</c:v>
                </c:pt>
                <c:pt idx="7">
                  <c:v>65.080302594084372</c:v>
                </c:pt>
                <c:pt idx="8">
                  <c:v>91.038020535317116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37-46B3-A6B9-FDB2151768E9}"/>
            </c:ext>
          </c:extLst>
        </c:ser>
        <c:ser>
          <c:idx val="4"/>
          <c:order val="4"/>
          <c:tx>
            <c:v>d = 2 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IDF!$C$16:$K$16</c:f>
              <c:numCache>
                <c:formatCode>0.00</c:formatCode>
                <c:ptCount val="9"/>
                <c:pt idx="0">
                  <c:v>14.313394150620912</c:v>
                </c:pt>
                <c:pt idx="1">
                  <c:v>16.855879514114505</c:v>
                </c:pt>
                <c:pt idx="2">
                  <c:v>20.499052349366892</c:v>
                </c:pt>
                <c:pt idx="3">
                  <c:v>23.485503819850489</c:v>
                </c:pt>
                <c:pt idx="4">
                  <c:v>26.686303253067308</c:v>
                </c:pt>
                <c:pt idx="5">
                  <c:v>30.116835144490288</c:v>
                </c:pt>
                <c:pt idx="6">
                  <c:v>35.032505762206597</c:v>
                </c:pt>
                <c:pt idx="7">
                  <c:v>39.062073506739608</c:v>
                </c:pt>
                <c:pt idx="8">
                  <c:v>54.642245169614043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37-46B3-A6B9-FDB2151768E9}"/>
            </c:ext>
          </c:extLst>
        </c:ser>
        <c:ser>
          <c:idx val="5"/>
          <c:order val="5"/>
          <c:tx>
            <c:v>d = 3 h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IDF!$C$17:$K$17</c:f>
              <c:numCache>
                <c:formatCode>0.00</c:formatCode>
                <c:ptCount val="9"/>
                <c:pt idx="0">
                  <c:v>10.507215611655145</c:v>
                </c:pt>
                <c:pt idx="1">
                  <c:v>12.373610236339308</c:v>
                </c:pt>
                <c:pt idx="2">
                  <c:v>15.048000537319123</c:v>
                </c:pt>
                <c:pt idx="3">
                  <c:v>17.24030301875079</c:v>
                </c:pt>
                <c:pt idx="4">
                  <c:v>19.589954640201722</c:v>
                </c:pt>
                <c:pt idx="5">
                  <c:v>22.108248894278191</c:v>
                </c:pt>
                <c:pt idx="6">
                  <c:v>25.716757855374794</c:v>
                </c:pt>
                <c:pt idx="7">
                  <c:v>28.674793990482737</c:v>
                </c:pt>
                <c:pt idx="8">
                  <c:v>40.111929110619137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37-46B3-A6B9-FDB2151768E9}"/>
            </c:ext>
          </c:extLst>
        </c:ser>
        <c:ser>
          <c:idx val="6"/>
          <c:order val="6"/>
          <c:tx>
            <c:v>d = 6 h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IDF!$C$18:$K$18</c:f>
              <c:numCache>
                <c:formatCode>0.00</c:formatCode>
                <c:ptCount val="9"/>
                <c:pt idx="0">
                  <c:v>6.129290165943921</c:v>
                </c:pt>
                <c:pt idx="1">
                  <c:v>7.2180347621962104</c:v>
                </c:pt>
                <c:pt idx="2">
                  <c:v>8.7781164029982133</c:v>
                </c:pt>
                <c:pt idx="3">
                  <c:v>10.056976429940866</c:v>
                </c:pt>
                <c:pt idx="4">
                  <c:v>11.427624669116456</c:v>
                </c:pt>
                <c:pt idx="5">
                  <c:v>12.896649078336944</c:v>
                </c:pt>
                <c:pt idx="6">
                  <c:v>15.001640477241516</c:v>
                </c:pt>
                <c:pt idx="7">
                  <c:v>16.727184376170591</c:v>
                </c:pt>
                <c:pt idx="8">
                  <c:v>23.398934762701508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37-46B3-A6B9-FDB2151768E9}"/>
            </c:ext>
          </c:extLst>
        </c:ser>
        <c:ser>
          <c:idx val="7"/>
          <c:order val="7"/>
          <c:tx>
            <c:v>d = 12 h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IDF!$C$19:$K$19</c:f>
              <c:numCache>
                <c:formatCode>0.00</c:formatCode>
                <c:ptCount val="9"/>
                <c:pt idx="0">
                  <c:v>3.5482092486036159</c:v>
                </c:pt>
                <c:pt idx="1">
                  <c:v>4.1784769535417885</c:v>
                </c:pt>
                <c:pt idx="2">
                  <c:v>5.0815988414933759</c:v>
                </c:pt>
                <c:pt idx="3">
                  <c:v>5.8219232269303607</c:v>
                </c:pt>
                <c:pt idx="4">
                  <c:v>6.6153832569102153</c:v>
                </c:pt>
                <c:pt idx="5">
                  <c:v>7.46579266062587</c:v>
                </c:pt>
                <c:pt idx="6">
                  <c:v>8.6843595333975134</c:v>
                </c:pt>
                <c:pt idx="7">
                  <c:v>9.6832665283821111</c:v>
                </c:pt>
                <c:pt idx="8">
                  <c:v>13.54550273925631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37-46B3-A6B9-FDB2151768E9}"/>
            </c:ext>
          </c:extLst>
        </c:ser>
        <c:ser>
          <c:idx val="8"/>
          <c:order val="8"/>
          <c:tx>
            <c:v>d = 24 h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IDF!$C$20:$K$20</c:f>
              <c:numCache>
                <c:formatCode>0.00</c:formatCode>
                <c:ptCount val="9"/>
                <c:pt idx="0">
                  <c:v>2.0460181249792937</c:v>
                </c:pt>
                <c:pt idx="1">
                  <c:v>2.40945191863171</c:v>
                </c:pt>
                <c:pt idx="2">
                  <c:v>2.9302227137987824</c:v>
                </c:pt>
                <c:pt idx="3">
                  <c:v>3.357118932381252</c:v>
                </c:pt>
                <c:pt idx="4">
                  <c:v>3.8146549707150368</c:v>
                </c:pt>
                <c:pt idx="5">
                  <c:v>4.3050299547551738</c:v>
                </c:pt>
                <c:pt idx="6">
                  <c:v>5.0076970562434271</c:v>
                </c:pt>
                <c:pt idx="7">
                  <c:v>5.5837008017134586</c:v>
                </c:pt>
                <c:pt idx="8">
                  <c:v>7.8107975529859051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937-46B3-A6B9-FDB2151768E9}"/>
            </c:ext>
          </c:extLst>
        </c:ser>
        <c:ser>
          <c:idx val="9"/>
          <c:order val="9"/>
          <c:tx>
            <c:v>d = 48 h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IDF!$C$11:$K$11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IDF!$C$21:$K$21</c:f>
              <c:numCache>
                <c:formatCode>0.00</c:formatCode>
                <c:ptCount val="9"/>
                <c:pt idx="0">
                  <c:v>1.1774726398365254</c:v>
                </c:pt>
                <c:pt idx="1">
                  <c:v>1.3866268712644825</c:v>
                </c:pt>
                <c:pt idx="2">
                  <c:v>1.6863277172388285</c:v>
                </c:pt>
                <c:pt idx="3">
                  <c:v>1.9320042395011214</c:v>
                </c:pt>
                <c:pt idx="4">
                  <c:v>2.1953138164300552</c:v>
                </c:pt>
                <c:pt idx="5">
                  <c:v>2.477522033414143</c:v>
                </c:pt>
                <c:pt idx="6">
                  <c:v>2.881903244320585</c:v>
                </c:pt>
                <c:pt idx="7">
                  <c:v>3.2133903618851898</c:v>
                </c:pt>
                <c:pt idx="8">
                  <c:v>4.4950727961102803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937-46B3-A6B9-FDB215176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37576"/>
        <c:axId val="562437968"/>
      </c:scatterChart>
      <c:valAx>
        <c:axId val="562437576"/>
        <c:scaling>
          <c:logBase val="10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period, T [years]</a:t>
                </a:r>
              </a:p>
            </c:rich>
          </c:tx>
          <c:layout>
            <c:manualLayout>
              <c:xMode val="edge"/>
              <c:yMode val="edge"/>
              <c:x val="0.6514293525809273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437968"/>
        <c:crosses val="autoZero"/>
        <c:crossBetween val="midCat"/>
      </c:valAx>
      <c:valAx>
        <c:axId val="562437968"/>
        <c:scaling>
          <c:logBase val="10"/>
          <c:orientation val="minMax"/>
          <c:max val="300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[mm/h]</a:t>
                </a:r>
              </a:p>
            </c:rich>
          </c:tx>
          <c:layout>
            <c:manualLayout>
              <c:xMode val="edge"/>
              <c:yMode val="edge"/>
              <c:x val="0"/>
              <c:y val="4.3948255115110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437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IDF!$D$26</c:f>
              <c:strCache>
                <c:ptCount val="1"/>
                <c:pt idx="0">
                  <c:v>Intensity [mm/h]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IDF!$B$27:$B$38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xVal>
          <c:yVal>
            <c:numRef>
              <c:f>IDF!$D$27:$D$38</c:f>
              <c:numCache>
                <c:formatCode>0.00</c:formatCode>
                <c:ptCount val="12"/>
                <c:pt idx="0">
                  <c:v>132.26817106751292</c:v>
                </c:pt>
                <c:pt idx="1">
                  <c:v>91.669103207459699</c:v>
                </c:pt>
                <c:pt idx="2">
                  <c:v>71.35817823362099</c:v>
                </c:pt>
                <c:pt idx="3">
                  <c:v>58.982680717929121</c:v>
                </c:pt>
                <c:pt idx="4">
                  <c:v>50.577957002842233</c:v>
                </c:pt>
                <c:pt idx="5">
                  <c:v>44.461354324354197</c:v>
                </c:pt>
                <c:pt idx="6">
                  <c:v>39.790946124672409</c:v>
                </c:pt>
                <c:pt idx="7">
                  <c:v>36.096485390660227</c:v>
                </c:pt>
                <c:pt idx="8">
                  <c:v>33.093682348402027</c:v>
                </c:pt>
                <c:pt idx="9">
                  <c:v>30.600059971899846</c:v>
                </c:pt>
                <c:pt idx="10">
                  <c:v>28.492858189153399</c:v>
                </c:pt>
                <c:pt idx="11">
                  <c:v>26.686303253067308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B-4605-8B03-953D9A06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365424"/>
        <c:axId val="566364640"/>
      </c:scatterChart>
      <c:valAx>
        <c:axId val="56636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Duration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364640"/>
        <c:crosses val="autoZero"/>
        <c:crossBetween val="midCat"/>
      </c:valAx>
      <c:valAx>
        <c:axId val="566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 [mm/h]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36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IDF!$F$42:$F$53</c:f>
              <c:strCache>
                <c:ptCount val="12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  <c:pt idx="8">
                  <c:v>80-90</c:v>
                </c:pt>
                <c:pt idx="9">
                  <c:v>90-100</c:v>
                </c:pt>
                <c:pt idx="10">
                  <c:v>100-110</c:v>
                </c:pt>
                <c:pt idx="11">
                  <c:v>110-120</c:v>
                </c:pt>
              </c:strCache>
            </c:strRef>
          </c:cat>
          <c:val>
            <c:numRef>
              <c:f>IDF!$G$42:$G$53</c:f>
              <c:numCache>
                <c:formatCode>General</c:formatCode>
                <c:ptCount val="12"/>
                <c:pt idx="0">
                  <c:v>1.2368067269481529</c:v>
                </c:pt>
                <c:pt idx="1">
                  <c:v>1.5118763350560727</c:v>
                </c:pt>
                <c:pt idx="2">
                  <c:v>1.9614161544302817</c:v>
                </c:pt>
                <c:pt idx="3">
                  <c:v>2.8265103570824479</c:v>
                </c:pt>
                <c:pt idx="4">
                  <c:v>5.1227213809905976</c:v>
                </c:pt>
                <c:pt idx="5">
                  <c:v>22.044695177918818</c:v>
                </c:pt>
                <c:pt idx="6">
                  <c:v>8.511672557901079</c:v>
                </c:pt>
                <c:pt idx="7">
                  <c:v>3.6426980284755857</c:v>
                </c:pt>
                <c:pt idx="8">
                  <c:v>2.3130568219856684</c:v>
                </c:pt>
                <c:pt idx="9">
                  <c:v>1.7058767087624886</c:v>
                </c:pt>
                <c:pt idx="10">
                  <c:v>1.3595764305633722</c:v>
                </c:pt>
                <c:pt idx="11">
                  <c:v>1.1356998260200513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E-45BC-AA74-A597DD6AA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axId val="561768752"/>
        <c:axId val="561980424"/>
      </c:barChart>
      <c:catAx>
        <c:axId val="561768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Χρόνος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980424"/>
        <c:crosses val="autoZero"/>
        <c:auto val="1"/>
        <c:lblAlgn val="ctr"/>
        <c:lblOffset val="100"/>
        <c:noMultiLvlLbl val="0"/>
      </c:catAx>
      <c:valAx>
        <c:axId val="56198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Βροχόπτωση [</a:t>
                </a:r>
                <a:r>
                  <a:rPr lang="en-US"/>
                  <a:t>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76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466726</xdr:colOff>
      <xdr:row>0</xdr:row>
      <xdr:rowOff>28575</xdr:rowOff>
    </xdr:from>
    <xdr:to>
      <xdr:col>11</xdr:col>
      <xdr:colOff>255641</xdr:colOff>
      <xdr:row>5</xdr:row>
      <xdr:rowOff>103187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6" y="28575"/>
          <a:ext cx="2844852" cy="1066800"/>
        </a:xfrm>
        <a:prstGeom prst="rect">
          <a:avLst/>
        </a:prstGeom>
      </xdr:spPr>
    </xdr:pic>
    <xdr:clientData/>
  </xdr:twoCellAnchor>
  <xdr:twoCellAnchor>
    <xdr:from>
      <xdr:col>12</xdr:col>
      <xdr:colOff>409575</xdr:colOff>
      <xdr:row>5</xdr:row>
      <xdr:rowOff>109537</xdr:rowOff>
    </xdr:from>
    <xdr:to>
      <xdr:col>20</xdr:col>
      <xdr:colOff>257175</xdr:colOff>
      <xdr:row>21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371475</xdr:colOff>
      <xdr:row>23</xdr:row>
      <xdr:rowOff>66675</xdr:rowOff>
    </xdr:from>
    <xdr:to>
      <xdr:col>20</xdr:col>
      <xdr:colOff>299400</xdr:colOff>
      <xdr:row>39</xdr:row>
      <xdr:rowOff>4763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0110788" y="4630738"/>
          <a:ext cx="4817425" cy="3105150"/>
          <a:chOff x="8648700" y="4667250"/>
          <a:chExt cx="4804725" cy="3043238"/>
        </a:xfrm>
      </xdr:grpSpPr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aphicFramePr>
            <a:graphicFrameLocks/>
          </xdr:cNvGraphicFramePr>
        </xdr:nvGraphicFramePr>
        <xdr:xfrm>
          <a:off x="8648700" y="4667250"/>
          <a:ext cx="4724400" cy="30432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2910456" y="6849156"/>
            <a:ext cx="477951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5</a:t>
            </a:r>
            <a:r>
              <a:rPr lang="en-US" sz="1000" baseline="0"/>
              <a:t> min</a:t>
            </a:r>
            <a:endParaRPr lang="en-US" sz="10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2910456" y="6692674"/>
            <a:ext cx="542969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10</a:t>
            </a:r>
            <a:r>
              <a:rPr lang="en-US" sz="1000" baseline="0"/>
              <a:t> min</a:t>
            </a:r>
            <a:endParaRPr lang="en-US" sz="10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2910456" y="6389234"/>
            <a:ext cx="542969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30</a:t>
            </a:r>
            <a:r>
              <a:rPr lang="en-US" sz="1000" baseline="0"/>
              <a:t> min</a:t>
            </a:r>
            <a:endParaRPr lang="en-US" sz="10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2910456" y="6205538"/>
            <a:ext cx="34605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1 h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12910456" y="6038171"/>
            <a:ext cx="34605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2 h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2910456" y="5919788"/>
            <a:ext cx="34605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3 h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2910456" y="5719763"/>
            <a:ext cx="34605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6 h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2910456" y="5497967"/>
            <a:ext cx="411075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12 h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2910456" y="5227185"/>
            <a:ext cx="411075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24 h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2910456" y="4941435"/>
            <a:ext cx="411075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48 h</a:t>
            </a:r>
          </a:p>
        </xdr:txBody>
      </xdr:sp>
    </xdr:grpSp>
    <xdr:clientData/>
  </xdr:twoCellAnchor>
  <xdr:twoCellAnchor>
    <xdr:from>
      <xdr:col>0</xdr:col>
      <xdr:colOff>0</xdr:colOff>
      <xdr:row>39</xdr:row>
      <xdr:rowOff>4762</xdr:rowOff>
    </xdr:from>
    <xdr:to>
      <xdr:col>4</xdr:col>
      <xdr:colOff>552450</xdr:colOff>
      <xdr:row>53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</xdr:colOff>
      <xdr:row>39</xdr:row>
      <xdr:rowOff>42862</xdr:rowOff>
    </xdr:from>
    <xdr:to>
      <xdr:col>16</xdr:col>
      <xdr:colOff>361950</xdr:colOff>
      <xdr:row>53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70038</xdr:colOff>
      <xdr:row>27</xdr:row>
      <xdr:rowOff>86846</xdr:rowOff>
    </xdr:from>
    <xdr:to>
      <xdr:col>20</xdr:col>
      <xdr:colOff>178476</xdr:colOff>
      <xdr:row>31</xdr:row>
      <xdr:rowOff>59433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3567" y="5230346"/>
          <a:ext cx="1923791" cy="734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="120" zoomScaleNormal="120" workbookViewId="0">
      <selection activeCell="D6" sqref="D6"/>
    </sheetView>
  </sheetViews>
  <sheetFormatPr defaultRowHeight="15" x14ac:dyDescent="0.25"/>
  <cols>
    <col min="1" max="1" width="18.7109375" customWidth="1"/>
    <col min="2" max="2" width="14.28515625" bestFit="1" customWidth="1"/>
    <col min="3" max="3" width="11.85546875" bestFit="1" customWidth="1"/>
    <col min="4" max="4" width="16.5703125" bestFit="1" customWidth="1"/>
    <col min="5" max="5" width="13.7109375" bestFit="1" customWidth="1"/>
    <col min="6" max="6" width="16" bestFit="1" customWidth="1"/>
  </cols>
  <sheetData>
    <row r="1" spans="1:19" ht="15.75" x14ac:dyDescent="0.25">
      <c r="A1" s="20" t="s">
        <v>0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7"/>
      <c r="N1" s="7"/>
      <c r="O1" s="7"/>
      <c r="P1" s="7"/>
      <c r="Q1" s="7"/>
      <c r="R1" s="7"/>
      <c r="S1" s="7"/>
    </row>
    <row r="2" spans="1:19" ht="15.75" x14ac:dyDescent="0.25">
      <c r="A2" s="2"/>
      <c r="B2" s="1" t="s">
        <v>1</v>
      </c>
      <c r="C2" s="1" t="s">
        <v>2</v>
      </c>
      <c r="D2" s="1" t="s">
        <v>3</v>
      </c>
      <c r="E2" s="1" t="s">
        <v>4</v>
      </c>
      <c r="F2" s="1" t="s">
        <v>4</v>
      </c>
      <c r="G2" s="1"/>
      <c r="H2" s="1"/>
      <c r="I2" s="1"/>
      <c r="J2" s="1"/>
      <c r="K2" s="1"/>
      <c r="L2" s="1"/>
      <c r="M2" s="7"/>
      <c r="N2" s="7"/>
      <c r="O2" s="7"/>
      <c r="P2" s="7"/>
      <c r="Q2" s="7"/>
      <c r="R2" s="7"/>
      <c r="S2" s="7"/>
    </row>
    <row r="3" spans="1:19" ht="15.75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/>
      <c r="H3" s="1"/>
      <c r="I3" s="1"/>
      <c r="J3" s="1"/>
      <c r="K3" s="1"/>
      <c r="L3" s="1"/>
      <c r="M3" s="7"/>
      <c r="N3" s="7"/>
      <c r="O3" s="7"/>
      <c r="P3" s="7"/>
      <c r="Q3" s="7"/>
      <c r="R3" s="7"/>
      <c r="S3" s="7"/>
    </row>
    <row r="4" spans="1:19" ht="15.75" x14ac:dyDescent="0.25">
      <c r="A4" s="1"/>
      <c r="B4" s="3">
        <v>0.1</v>
      </c>
      <c r="C4" s="3">
        <v>300</v>
      </c>
      <c r="D4" s="3">
        <v>0.7</v>
      </c>
      <c r="E4" s="3">
        <v>0.12</v>
      </c>
      <c r="F4" s="3">
        <v>0.8</v>
      </c>
      <c r="G4" s="1"/>
      <c r="H4" s="1"/>
      <c r="I4" s="1"/>
      <c r="J4" s="1"/>
      <c r="K4" s="1"/>
      <c r="L4" s="1"/>
      <c r="M4" s="7"/>
      <c r="N4" s="7"/>
      <c r="O4" s="7"/>
      <c r="P4" s="7"/>
      <c r="Q4" s="7"/>
      <c r="R4" s="7"/>
      <c r="S4" s="7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"/>
      <c r="N5" s="7"/>
      <c r="O5" s="7"/>
      <c r="P5" s="7"/>
      <c r="Q5" s="7"/>
      <c r="R5" s="7"/>
      <c r="S5" s="7"/>
    </row>
    <row r="6" spans="1:19" ht="15.75" x14ac:dyDescent="0.25">
      <c r="A6" s="1" t="s">
        <v>11</v>
      </c>
      <c r="B6" s="4">
        <v>100</v>
      </c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7"/>
      <c r="O6" s="7"/>
      <c r="P6" s="7"/>
      <c r="Q6" s="7"/>
      <c r="R6" s="7"/>
      <c r="S6" s="7"/>
    </row>
    <row r="7" spans="1:19" ht="15.75" x14ac:dyDescent="0.25">
      <c r="A7" s="1" t="s">
        <v>12</v>
      </c>
      <c r="B7" s="4">
        <v>48</v>
      </c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7"/>
      <c r="O7" s="7"/>
      <c r="P7" s="7"/>
      <c r="Q7" s="7"/>
      <c r="R7" s="7"/>
      <c r="S7" s="7"/>
    </row>
    <row r="8" spans="1:19" ht="15.75" x14ac:dyDescent="0.25">
      <c r="A8" s="1" t="s">
        <v>13</v>
      </c>
      <c r="B8" s="14">
        <f>$C$4*(B$6^$B$4-$D$4)/((1+($B7)/$E$4)^$F$4)</f>
        <v>2.1953138164300552</v>
      </c>
      <c r="C8" t="s">
        <v>39</v>
      </c>
      <c r="E8" s="1"/>
      <c r="F8" s="1"/>
      <c r="G8" s="1"/>
      <c r="H8" s="1"/>
      <c r="I8" s="1"/>
      <c r="J8" s="1"/>
      <c r="K8" s="1"/>
      <c r="L8" s="1"/>
      <c r="M8" s="7"/>
      <c r="N8" s="7"/>
      <c r="O8" s="7"/>
      <c r="P8" s="7"/>
      <c r="Q8" s="7"/>
      <c r="R8" s="7"/>
      <c r="S8" s="7"/>
    </row>
    <row r="9" spans="1:19" ht="15.75" x14ac:dyDescent="0.25">
      <c r="A9" s="7" t="s">
        <v>41</v>
      </c>
      <c r="B9" s="14">
        <f>B8*B7</f>
        <v>105.37506318864266</v>
      </c>
      <c r="C9" s="7" t="s">
        <v>40</v>
      </c>
      <c r="D9" s="1"/>
      <c r="E9" s="1"/>
      <c r="F9" s="1"/>
      <c r="G9" s="1"/>
      <c r="H9" s="1"/>
      <c r="I9" s="1"/>
      <c r="J9" s="1"/>
      <c r="K9" s="1"/>
      <c r="L9" s="1"/>
      <c r="M9" s="7"/>
      <c r="N9" s="7"/>
      <c r="O9" s="7"/>
      <c r="P9" s="7"/>
      <c r="Q9" s="7"/>
      <c r="R9" s="7"/>
      <c r="S9" s="7"/>
    </row>
    <row r="10" spans="1:19" ht="15.75" x14ac:dyDescent="0.25">
      <c r="A10" s="7"/>
      <c r="B10" s="7"/>
      <c r="C10" s="7"/>
      <c r="D10" s="1"/>
      <c r="E10" s="1"/>
      <c r="F10" s="1"/>
      <c r="G10" s="1"/>
      <c r="H10" s="1"/>
      <c r="I10" s="1"/>
      <c r="J10" s="1"/>
      <c r="K10" s="1"/>
      <c r="L10" s="1"/>
      <c r="M10" s="7"/>
      <c r="N10" s="7"/>
      <c r="O10" s="7"/>
      <c r="P10" s="7"/>
      <c r="Q10" s="7"/>
      <c r="R10" s="7"/>
      <c r="S10" s="7"/>
    </row>
    <row r="11" spans="1:19" ht="15.75" x14ac:dyDescent="0.25">
      <c r="A11" s="1"/>
      <c r="B11" s="12" t="s">
        <v>14</v>
      </c>
      <c r="C11" s="13">
        <v>5</v>
      </c>
      <c r="D11" s="13">
        <v>10</v>
      </c>
      <c r="E11" s="13">
        <v>25</v>
      </c>
      <c r="F11" s="13">
        <v>50</v>
      </c>
      <c r="G11" s="13">
        <v>100</v>
      </c>
      <c r="H11" s="13">
        <v>200</v>
      </c>
      <c r="I11" s="13">
        <v>500</v>
      </c>
      <c r="J11" s="13">
        <v>1000</v>
      </c>
      <c r="K11" s="13">
        <v>10000</v>
      </c>
      <c r="M11" s="7"/>
      <c r="N11" s="7"/>
      <c r="O11" s="7"/>
      <c r="P11" s="7"/>
      <c r="Q11" s="7"/>
      <c r="R11" s="7"/>
      <c r="S11" s="7"/>
    </row>
    <row r="12" spans="1:19" ht="15.75" x14ac:dyDescent="0.25">
      <c r="A12" s="1">
        <v>5</v>
      </c>
      <c r="B12" s="11">
        <f>A12/60</f>
        <v>8.3333333333333329E-2</v>
      </c>
      <c r="C12" s="5">
        <f>$C$4*(C$11^$B$4-$D$4)/((1+($B12)/$E$4)^$F$4)</f>
        <v>93.377975782551957</v>
      </c>
      <c r="D12" s="5">
        <f t="shared" ref="D12:K21" si="0">$C$4*(D$11^$B$4-$D$4)/((1+($B12)/$E$4)^$F$4)</f>
        <v>109.96468709654864</v>
      </c>
      <c r="E12" s="5">
        <f t="shared" si="0"/>
        <v>133.73208294982993</v>
      </c>
      <c r="F12" s="5">
        <f t="shared" si="0"/>
        <v>153.21514826278275</v>
      </c>
      <c r="G12" s="5">
        <f t="shared" si="0"/>
        <v>174.09658063406701</v>
      </c>
      <c r="H12" s="5">
        <f t="shared" si="0"/>
        <v>196.47674570935567</v>
      </c>
      <c r="I12" s="5">
        <f t="shared" si="0"/>
        <v>228.54568526805591</v>
      </c>
      <c r="J12" s="5">
        <f t="shared" si="0"/>
        <v>254.83385111492697</v>
      </c>
      <c r="K12" s="5">
        <f t="shared" si="0"/>
        <v>356.4760526021808</v>
      </c>
      <c r="M12" s="7"/>
      <c r="N12" s="7"/>
      <c r="O12" s="7"/>
      <c r="P12" s="7"/>
      <c r="Q12" s="7"/>
      <c r="R12" s="7"/>
      <c r="S12" s="7"/>
    </row>
    <row r="13" spans="1:19" ht="15.75" x14ac:dyDescent="0.25">
      <c r="A13" s="1">
        <v>10</v>
      </c>
      <c r="B13" s="11">
        <f>A13/60</f>
        <v>0.16666666666666666</v>
      </c>
      <c r="C13" s="5">
        <f t="shared" ref="C13:C21" si="1">$C$4*(C$11^$B$4-$D$4)/((1+($B13)/$E$4)^$F$4)</f>
        <v>70.943002038075903</v>
      </c>
      <c r="D13" s="5">
        <f t="shared" si="0"/>
        <v>83.54459341647582</v>
      </c>
      <c r="E13" s="5">
        <f t="shared" si="0"/>
        <v>101.6016395060758</v>
      </c>
      <c r="F13" s="5">
        <f t="shared" si="0"/>
        <v>116.40370745219897</v>
      </c>
      <c r="G13" s="5">
        <f t="shared" si="0"/>
        <v>132.26817106751292</v>
      </c>
      <c r="H13" s="5">
        <f t="shared" si="0"/>
        <v>149.27128216777893</v>
      </c>
      <c r="I13" s="5">
        <f t="shared" si="0"/>
        <v>173.63534473612717</v>
      </c>
      <c r="J13" s="5">
        <f t="shared" si="0"/>
        <v>193.60752112592985</v>
      </c>
      <c r="K13" s="5">
        <f t="shared" si="0"/>
        <v>270.82918765740908</v>
      </c>
      <c r="M13" s="7"/>
      <c r="N13" s="7"/>
      <c r="O13" s="7"/>
      <c r="P13" s="7"/>
      <c r="Q13" s="7"/>
      <c r="R13" s="7"/>
      <c r="S13" s="7"/>
    </row>
    <row r="14" spans="1:19" ht="15.75" x14ac:dyDescent="0.25">
      <c r="A14" s="7">
        <v>30</v>
      </c>
      <c r="B14" s="10">
        <f>A14/60</f>
        <v>0.5</v>
      </c>
      <c r="C14" s="5">
        <f t="shared" si="1"/>
        <v>38.273481390146408</v>
      </c>
      <c r="D14" s="5">
        <f t="shared" si="0"/>
        <v>45.071992296811445</v>
      </c>
      <c r="E14" s="5">
        <f t="shared" si="0"/>
        <v>54.813700395101343</v>
      </c>
      <c r="F14" s="5">
        <f t="shared" si="0"/>
        <v>62.799360090860574</v>
      </c>
      <c r="G14" s="5">
        <f t="shared" si="0"/>
        <v>71.35817823362099</v>
      </c>
      <c r="H14" s="5">
        <f t="shared" si="0"/>
        <v>80.531292389705726</v>
      </c>
      <c r="I14" s="5">
        <f t="shared" si="0"/>
        <v>93.675612033770946</v>
      </c>
      <c r="J14" s="5">
        <f t="shared" si="0"/>
        <v>104.45052568861698</v>
      </c>
      <c r="K14" s="5">
        <f t="shared" si="0"/>
        <v>146.11132283563353</v>
      </c>
      <c r="M14" s="7"/>
      <c r="N14" s="7"/>
      <c r="O14" s="7"/>
      <c r="P14" s="7"/>
      <c r="Q14" s="7"/>
      <c r="R14" s="7"/>
      <c r="S14" s="7"/>
    </row>
    <row r="15" spans="1:19" ht="15.75" x14ac:dyDescent="0.25">
      <c r="A15" s="1">
        <v>60</v>
      </c>
      <c r="B15" s="10">
        <f>A15/60</f>
        <v>1</v>
      </c>
      <c r="C15" s="5">
        <f t="shared" si="1"/>
        <v>23.847172944111261</v>
      </c>
      <c r="D15" s="5">
        <f t="shared" si="0"/>
        <v>28.08314154338813</v>
      </c>
      <c r="E15" s="5">
        <f t="shared" si="0"/>
        <v>34.152936852125784</v>
      </c>
      <c r="F15" s="5">
        <f t="shared" si="0"/>
        <v>39.128585811162395</v>
      </c>
      <c r="G15" s="5">
        <f t="shared" si="0"/>
        <v>44.461354324354197</v>
      </c>
      <c r="H15" s="5">
        <f t="shared" si="0"/>
        <v>50.176874098642259</v>
      </c>
      <c r="I15" s="5">
        <f t="shared" si="0"/>
        <v>58.366744797611432</v>
      </c>
      <c r="J15" s="5">
        <f t="shared" si="0"/>
        <v>65.080302594084372</v>
      </c>
      <c r="K15" s="5">
        <f t="shared" si="0"/>
        <v>91.038020535317116</v>
      </c>
      <c r="M15" s="7"/>
      <c r="N15" s="7"/>
      <c r="O15" s="7"/>
      <c r="P15" s="7"/>
      <c r="Q15" s="7"/>
      <c r="R15" s="7"/>
      <c r="S15" s="7"/>
    </row>
    <row r="16" spans="1:19" ht="15.75" x14ac:dyDescent="0.25">
      <c r="A16" s="1">
        <f>B16*60</f>
        <v>120</v>
      </c>
      <c r="B16" s="10">
        <v>2</v>
      </c>
      <c r="C16" s="5">
        <f t="shared" si="1"/>
        <v>14.313394150620912</v>
      </c>
      <c r="D16" s="5">
        <f t="shared" si="0"/>
        <v>16.855879514114505</v>
      </c>
      <c r="E16" s="5">
        <f t="shared" si="0"/>
        <v>20.499052349366892</v>
      </c>
      <c r="F16" s="5">
        <f t="shared" si="0"/>
        <v>23.485503819850489</v>
      </c>
      <c r="G16" s="5">
        <f t="shared" si="0"/>
        <v>26.686303253067308</v>
      </c>
      <c r="H16" s="5">
        <f t="shared" si="0"/>
        <v>30.116835144490288</v>
      </c>
      <c r="I16" s="5">
        <f t="shared" si="0"/>
        <v>35.032505762206597</v>
      </c>
      <c r="J16" s="5">
        <f t="shared" si="0"/>
        <v>39.062073506739608</v>
      </c>
      <c r="K16" s="5">
        <f t="shared" si="0"/>
        <v>54.642245169614043</v>
      </c>
      <c r="M16" s="7"/>
      <c r="N16" s="7"/>
      <c r="O16" s="7"/>
      <c r="P16" s="7"/>
      <c r="Q16" s="7"/>
      <c r="R16" s="7"/>
      <c r="S16" s="7"/>
    </row>
    <row r="17" spans="1:19" ht="15.75" x14ac:dyDescent="0.25">
      <c r="A17" s="1">
        <f t="shared" ref="A17:A21" si="2">B17*60</f>
        <v>180</v>
      </c>
      <c r="B17" s="10">
        <v>3</v>
      </c>
      <c r="C17" s="5">
        <f t="shared" si="1"/>
        <v>10.507215611655145</v>
      </c>
      <c r="D17" s="5">
        <f t="shared" si="0"/>
        <v>12.373610236339308</v>
      </c>
      <c r="E17" s="5">
        <f t="shared" si="0"/>
        <v>15.048000537319123</v>
      </c>
      <c r="F17" s="5">
        <f t="shared" si="0"/>
        <v>17.24030301875079</v>
      </c>
      <c r="G17" s="5">
        <f t="shared" si="0"/>
        <v>19.589954640201722</v>
      </c>
      <c r="H17" s="5">
        <f t="shared" si="0"/>
        <v>22.108248894278191</v>
      </c>
      <c r="I17" s="5">
        <f t="shared" si="0"/>
        <v>25.716757855374794</v>
      </c>
      <c r="J17" s="5">
        <f t="shared" si="0"/>
        <v>28.674793990482737</v>
      </c>
      <c r="K17" s="5">
        <f t="shared" si="0"/>
        <v>40.111929110619137</v>
      </c>
      <c r="M17" s="6"/>
      <c r="N17" s="6"/>
      <c r="O17" s="6"/>
      <c r="P17" s="6"/>
      <c r="Q17" s="6"/>
      <c r="R17" s="7"/>
      <c r="S17" s="7"/>
    </row>
    <row r="18" spans="1:19" ht="15.75" x14ac:dyDescent="0.25">
      <c r="A18" s="1">
        <f t="shared" si="2"/>
        <v>360</v>
      </c>
      <c r="B18" s="10">
        <v>6</v>
      </c>
      <c r="C18" s="5">
        <f t="shared" si="1"/>
        <v>6.129290165943921</v>
      </c>
      <c r="D18" s="5">
        <f t="shared" si="0"/>
        <v>7.2180347621962104</v>
      </c>
      <c r="E18" s="5">
        <f t="shared" si="0"/>
        <v>8.7781164029982133</v>
      </c>
      <c r="F18" s="5">
        <f t="shared" si="0"/>
        <v>10.056976429940866</v>
      </c>
      <c r="G18" s="5">
        <f t="shared" si="0"/>
        <v>11.427624669116456</v>
      </c>
      <c r="H18" s="5">
        <f t="shared" si="0"/>
        <v>12.896649078336944</v>
      </c>
      <c r="I18" s="5">
        <f t="shared" si="0"/>
        <v>15.001640477241516</v>
      </c>
      <c r="J18" s="5">
        <f t="shared" si="0"/>
        <v>16.727184376170591</v>
      </c>
      <c r="K18" s="5">
        <f t="shared" si="0"/>
        <v>23.398934762701508</v>
      </c>
      <c r="M18" s="6"/>
      <c r="N18" s="6"/>
      <c r="O18" s="6"/>
      <c r="P18" s="6"/>
      <c r="Q18" s="6"/>
      <c r="R18" s="7"/>
      <c r="S18" s="7"/>
    </row>
    <row r="19" spans="1:19" ht="15.75" x14ac:dyDescent="0.25">
      <c r="A19" s="1">
        <f t="shared" si="2"/>
        <v>720</v>
      </c>
      <c r="B19" s="10">
        <v>12</v>
      </c>
      <c r="C19" s="5">
        <f t="shared" si="1"/>
        <v>3.5482092486036159</v>
      </c>
      <c r="D19" s="5">
        <f t="shared" si="0"/>
        <v>4.1784769535417885</v>
      </c>
      <c r="E19" s="5">
        <f t="shared" si="0"/>
        <v>5.0815988414933759</v>
      </c>
      <c r="F19" s="5">
        <f t="shared" si="0"/>
        <v>5.8219232269303607</v>
      </c>
      <c r="G19" s="5">
        <f t="shared" si="0"/>
        <v>6.6153832569102153</v>
      </c>
      <c r="H19" s="5">
        <f t="shared" si="0"/>
        <v>7.46579266062587</v>
      </c>
      <c r="I19" s="5">
        <f t="shared" si="0"/>
        <v>8.6843595333975134</v>
      </c>
      <c r="J19" s="5">
        <f t="shared" si="0"/>
        <v>9.6832665283821111</v>
      </c>
      <c r="K19" s="5">
        <f t="shared" si="0"/>
        <v>13.54550273925631</v>
      </c>
      <c r="M19" s="6"/>
      <c r="N19" s="6"/>
      <c r="O19" s="6"/>
      <c r="P19" s="6"/>
      <c r="Q19" s="6"/>
      <c r="R19" s="7"/>
      <c r="S19" s="7"/>
    </row>
    <row r="20" spans="1:19" ht="15.75" x14ac:dyDescent="0.25">
      <c r="A20" s="1">
        <f t="shared" si="2"/>
        <v>1440</v>
      </c>
      <c r="B20" s="10">
        <v>24</v>
      </c>
      <c r="C20" s="5">
        <f t="shared" si="1"/>
        <v>2.0460181249792937</v>
      </c>
      <c r="D20" s="5">
        <f t="shared" si="0"/>
        <v>2.40945191863171</v>
      </c>
      <c r="E20" s="5">
        <f t="shared" si="0"/>
        <v>2.9302227137987824</v>
      </c>
      <c r="F20" s="5">
        <f t="shared" si="0"/>
        <v>3.357118932381252</v>
      </c>
      <c r="G20" s="5">
        <f t="shared" si="0"/>
        <v>3.8146549707150368</v>
      </c>
      <c r="H20" s="5">
        <f t="shared" si="0"/>
        <v>4.3050299547551738</v>
      </c>
      <c r="I20" s="5">
        <f t="shared" si="0"/>
        <v>5.0076970562434271</v>
      </c>
      <c r="J20" s="5">
        <f t="shared" si="0"/>
        <v>5.5837008017134586</v>
      </c>
      <c r="K20" s="5">
        <f t="shared" si="0"/>
        <v>7.8107975529859051</v>
      </c>
      <c r="M20" s="6"/>
      <c r="N20" s="6"/>
      <c r="O20" s="6"/>
      <c r="P20" s="6"/>
      <c r="Q20" s="6"/>
      <c r="R20" s="7"/>
      <c r="S20" s="7"/>
    </row>
    <row r="21" spans="1:19" ht="15.75" x14ac:dyDescent="0.25">
      <c r="A21" s="1">
        <f t="shared" si="2"/>
        <v>2880</v>
      </c>
      <c r="B21" s="10">
        <v>48</v>
      </c>
      <c r="C21" s="5">
        <f t="shared" si="1"/>
        <v>1.1774726398365254</v>
      </c>
      <c r="D21" s="5">
        <f t="shared" si="0"/>
        <v>1.3866268712644825</v>
      </c>
      <c r="E21" s="5">
        <f t="shared" si="0"/>
        <v>1.6863277172388285</v>
      </c>
      <c r="F21" s="5">
        <f t="shared" si="0"/>
        <v>1.9320042395011214</v>
      </c>
      <c r="G21" s="5">
        <f t="shared" si="0"/>
        <v>2.1953138164300552</v>
      </c>
      <c r="H21" s="5">
        <f t="shared" si="0"/>
        <v>2.477522033414143</v>
      </c>
      <c r="I21" s="5">
        <f t="shared" si="0"/>
        <v>2.881903244320585</v>
      </c>
      <c r="J21" s="5">
        <f t="shared" si="0"/>
        <v>3.2133903618851898</v>
      </c>
      <c r="K21" s="5">
        <f t="shared" si="0"/>
        <v>4.4950727961102803</v>
      </c>
      <c r="M21" s="6"/>
      <c r="N21" s="6"/>
      <c r="O21" s="6"/>
      <c r="P21" s="6"/>
      <c r="Q21" s="6"/>
      <c r="R21" s="7"/>
      <c r="S21" s="7"/>
    </row>
    <row r="22" spans="1:19" ht="15.75" x14ac:dyDescent="0.25">
      <c r="A22" s="1"/>
      <c r="M22" s="6"/>
      <c r="N22" s="6"/>
      <c r="O22" s="6"/>
      <c r="P22" s="6"/>
      <c r="Q22" s="6"/>
      <c r="R22" s="7"/>
      <c r="S22" s="7"/>
    </row>
    <row r="23" spans="1:19" ht="15.75" x14ac:dyDescent="0.25">
      <c r="A23" s="1"/>
      <c r="B23" s="5"/>
      <c r="C23" s="1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5.75" x14ac:dyDescent="0.25">
      <c r="A24" s="7"/>
      <c r="B24" s="7"/>
      <c r="C24" s="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5.75" x14ac:dyDescent="0.25">
      <c r="A25" s="7"/>
      <c r="B25" s="9"/>
      <c r="C25" s="1" t="s">
        <v>35</v>
      </c>
      <c r="D25" s="7">
        <v>100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75" x14ac:dyDescent="0.25">
      <c r="A26" s="1"/>
      <c r="B26" s="9" t="s">
        <v>32</v>
      </c>
      <c r="C26" s="9" t="s">
        <v>33</v>
      </c>
      <c r="D26" s="7" t="s">
        <v>34</v>
      </c>
      <c r="E26" s="7" t="s">
        <v>36</v>
      </c>
      <c r="F26" s="7" t="s">
        <v>37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x14ac:dyDescent="0.25">
      <c r="A27" s="7"/>
      <c r="B27" s="7">
        <v>10</v>
      </c>
      <c r="C27" s="19">
        <f>B27/60</f>
        <v>0.16666666666666666</v>
      </c>
      <c r="D27" s="5">
        <f>$C$4*(D$25^$B$4-$D$4)/((1+($C27)/$E$4)^$F$4)</f>
        <v>132.26817106751292</v>
      </c>
      <c r="E27" s="9">
        <f>D27*C27</f>
        <v>22.044695177918818</v>
      </c>
      <c r="F27" s="9">
        <f>E27</f>
        <v>22.044695177918818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75" x14ac:dyDescent="0.25">
      <c r="A28" s="7"/>
      <c r="B28" s="7">
        <v>20</v>
      </c>
      <c r="C28" s="19">
        <f t="shared" ref="C28:C38" si="3">B28/60</f>
        <v>0.33333333333333331</v>
      </c>
      <c r="D28" s="5">
        <f t="shared" ref="D28:D38" si="4">$C$4*(D$25^$B$4-$D$4)/((1+($C28)/$E$4)^$F$4)</f>
        <v>91.669103207459699</v>
      </c>
      <c r="E28" s="9">
        <f t="shared" ref="E28:E38" si="5">D28*C28</f>
        <v>30.556367735819897</v>
      </c>
      <c r="F28" s="9">
        <f>E28-E27</f>
        <v>8.511672557901079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.75" x14ac:dyDescent="0.25">
      <c r="A29" s="7"/>
      <c r="B29" s="7">
        <v>30</v>
      </c>
      <c r="C29" s="19">
        <f t="shared" si="3"/>
        <v>0.5</v>
      </c>
      <c r="D29" s="5">
        <f t="shared" si="4"/>
        <v>71.35817823362099</v>
      </c>
      <c r="E29" s="9">
        <f t="shared" si="5"/>
        <v>35.679089116810495</v>
      </c>
      <c r="F29" s="9">
        <f t="shared" ref="F29:F38" si="6">E29-E28</f>
        <v>5.1227213809905976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75" x14ac:dyDescent="0.25">
      <c r="B30" s="7">
        <v>40</v>
      </c>
      <c r="C30" s="19">
        <f t="shared" si="3"/>
        <v>0.66666666666666663</v>
      </c>
      <c r="D30" s="5">
        <f t="shared" si="4"/>
        <v>58.982680717929121</v>
      </c>
      <c r="E30" s="9">
        <f t="shared" si="5"/>
        <v>39.321787145286081</v>
      </c>
      <c r="F30" s="9">
        <f t="shared" si="6"/>
        <v>3.6426980284755857</v>
      </c>
    </row>
    <row r="31" spans="1:19" ht="15.75" x14ac:dyDescent="0.25">
      <c r="B31" s="7">
        <v>50</v>
      </c>
      <c r="C31" s="19">
        <f t="shared" si="3"/>
        <v>0.83333333333333337</v>
      </c>
      <c r="D31" s="5">
        <f t="shared" si="4"/>
        <v>50.577957002842233</v>
      </c>
      <c r="E31" s="9">
        <f t="shared" si="5"/>
        <v>42.148297502368528</v>
      </c>
      <c r="F31" s="9">
        <f t="shared" si="6"/>
        <v>2.8265103570824479</v>
      </c>
    </row>
    <row r="32" spans="1:19" ht="15.75" x14ac:dyDescent="0.25">
      <c r="B32" s="7">
        <v>60</v>
      </c>
      <c r="C32" s="19">
        <f t="shared" si="3"/>
        <v>1</v>
      </c>
      <c r="D32" s="5">
        <f t="shared" si="4"/>
        <v>44.461354324354197</v>
      </c>
      <c r="E32" s="9">
        <f t="shared" si="5"/>
        <v>44.461354324354197</v>
      </c>
      <c r="F32" s="9">
        <f t="shared" si="6"/>
        <v>2.3130568219856684</v>
      </c>
    </row>
    <row r="33" spans="2:8" ht="15.75" x14ac:dyDescent="0.25">
      <c r="B33" s="7">
        <v>70</v>
      </c>
      <c r="C33" s="19">
        <f t="shared" si="3"/>
        <v>1.1666666666666667</v>
      </c>
      <c r="D33" s="5">
        <f t="shared" si="4"/>
        <v>39.790946124672409</v>
      </c>
      <c r="E33" s="9">
        <f t="shared" si="5"/>
        <v>46.422770478784479</v>
      </c>
      <c r="F33" s="9">
        <f t="shared" si="6"/>
        <v>1.9614161544302817</v>
      </c>
    </row>
    <row r="34" spans="2:8" ht="15.75" x14ac:dyDescent="0.25">
      <c r="B34" s="7">
        <v>80</v>
      </c>
      <c r="C34" s="19">
        <f t="shared" si="3"/>
        <v>1.3333333333333333</v>
      </c>
      <c r="D34" s="5">
        <f t="shared" si="4"/>
        <v>36.096485390660227</v>
      </c>
      <c r="E34" s="9">
        <f t="shared" si="5"/>
        <v>48.128647187546967</v>
      </c>
      <c r="F34" s="9">
        <f t="shared" si="6"/>
        <v>1.7058767087624886</v>
      </c>
    </row>
    <row r="35" spans="2:8" ht="15.75" x14ac:dyDescent="0.25">
      <c r="B35" s="7">
        <v>90</v>
      </c>
      <c r="C35" s="19">
        <f t="shared" si="3"/>
        <v>1.5</v>
      </c>
      <c r="D35" s="5">
        <f t="shared" si="4"/>
        <v>33.093682348402027</v>
      </c>
      <c r="E35" s="9">
        <f t="shared" si="5"/>
        <v>49.64052352260304</v>
      </c>
      <c r="F35" s="9">
        <f t="shared" si="6"/>
        <v>1.5118763350560727</v>
      </c>
    </row>
    <row r="36" spans="2:8" ht="15.75" x14ac:dyDescent="0.25">
      <c r="B36" s="7">
        <v>100</v>
      </c>
      <c r="C36" s="19">
        <f t="shared" si="3"/>
        <v>1.6666666666666667</v>
      </c>
      <c r="D36" s="5">
        <f t="shared" si="4"/>
        <v>30.600059971899846</v>
      </c>
      <c r="E36" s="9">
        <f t="shared" si="5"/>
        <v>51.000099953166412</v>
      </c>
      <c r="F36" s="9">
        <f t="shared" si="6"/>
        <v>1.3595764305633722</v>
      </c>
    </row>
    <row r="37" spans="2:8" ht="15.75" x14ac:dyDescent="0.25">
      <c r="B37" s="7">
        <v>110</v>
      </c>
      <c r="C37" s="19">
        <f t="shared" si="3"/>
        <v>1.8333333333333333</v>
      </c>
      <c r="D37" s="5">
        <f t="shared" si="4"/>
        <v>28.492858189153399</v>
      </c>
      <c r="E37" s="9">
        <f t="shared" si="5"/>
        <v>52.236906680114565</v>
      </c>
      <c r="F37" s="9">
        <f t="shared" si="6"/>
        <v>1.2368067269481529</v>
      </c>
    </row>
    <row r="38" spans="2:8" ht="15.75" x14ac:dyDescent="0.25">
      <c r="B38" s="7">
        <v>120</v>
      </c>
      <c r="C38" s="19">
        <f t="shared" si="3"/>
        <v>2</v>
      </c>
      <c r="D38" s="5">
        <f t="shared" si="4"/>
        <v>26.686303253067308</v>
      </c>
      <c r="E38" s="9">
        <f t="shared" si="5"/>
        <v>53.372606506134616</v>
      </c>
      <c r="F38" s="9">
        <f t="shared" si="6"/>
        <v>1.1356998260200513</v>
      </c>
    </row>
    <row r="42" spans="2:8" ht="15.75" x14ac:dyDescent="0.25">
      <c r="F42" s="18" t="s">
        <v>38</v>
      </c>
      <c r="G42">
        <f>F37</f>
        <v>1.2368067269481529</v>
      </c>
      <c r="H42">
        <v>1</v>
      </c>
    </row>
    <row r="43" spans="2:8" ht="15.75" x14ac:dyDescent="0.25">
      <c r="F43" s="7" t="str">
        <f>CONCATENATE(B27,"-",B28)</f>
        <v>10-20</v>
      </c>
      <c r="G43">
        <f>F35</f>
        <v>1.5118763350560727</v>
      </c>
      <c r="H43">
        <v>2</v>
      </c>
    </row>
    <row r="44" spans="2:8" ht="15.75" x14ac:dyDescent="0.25">
      <c r="F44" s="7" t="str">
        <f t="shared" ref="F44:F52" si="7">CONCATENATE(B28,"-",B29)</f>
        <v>20-30</v>
      </c>
      <c r="G44">
        <f>F33</f>
        <v>1.9614161544302817</v>
      </c>
      <c r="H44">
        <v>3</v>
      </c>
    </row>
    <row r="45" spans="2:8" ht="15.75" x14ac:dyDescent="0.25">
      <c r="F45" s="7" t="str">
        <f t="shared" si="7"/>
        <v>30-40</v>
      </c>
      <c r="G45">
        <f>F31</f>
        <v>2.8265103570824479</v>
      </c>
      <c r="H45">
        <v>4</v>
      </c>
    </row>
    <row r="46" spans="2:8" ht="15.75" x14ac:dyDescent="0.25">
      <c r="F46" s="7" t="str">
        <f t="shared" si="7"/>
        <v>40-50</v>
      </c>
      <c r="G46">
        <f>F29</f>
        <v>5.1227213809905976</v>
      </c>
      <c r="H46">
        <v>5</v>
      </c>
    </row>
    <row r="47" spans="2:8" ht="15.75" x14ac:dyDescent="0.25">
      <c r="F47" s="7" t="str">
        <f t="shared" si="7"/>
        <v>50-60</v>
      </c>
      <c r="G47">
        <f>F27</f>
        <v>22.044695177918818</v>
      </c>
      <c r="H47">
        <v>6</v>
      </c>
    </row>
    <row r="48" spans="2:8" ht="15.75" x14ac:dyDescent="0.25">
      <c r="F48" s="7" t="str">
        <f t="shared" si="7"/>
        <v>60-70</v>
      </c>
      <c r="G48">
        <f>F28</f>
        <v>8.511672557901079</v>
      </c>
      <c r="H48">
        <v>7</v>
      </c>
    </row>
    <row r="49" spans="6:8" ht="15.75" x14ac:dyDescent="0.25">
      <c r="F49" s="7" t="str">
        <f t="shared" si="7"/>
        <v>70-80</v>
      </c>
      <c r="G49">
        <f>F30</f>
        <v>3.6426980284755857</v>
      </c>
      <c r="H49">
        <v>8</v>
      </c>
    </row>
    <row r="50" spans="6:8" ht="15.75" x14ac:dyDescent="0.25">
      <c r="F50" s="7" t="str">
        <f t="shared" si="7"/>
        <v>80-90</v>
      </c>
      <c r="G50">
        <f>F32</f>
        <v>2.3130568219856684</v>
      </c>
      <c r="H50">
        <v>9</v>
      </c>
    </row>
    <row r="51" spans="6:8" ht="15.75" x14ac:dyDescent="0.25">
      <c r="F51" s="7" t="str">
        <f t="shared" si="7"/>
        <v>90-100</v>
      </c>
      <c r="G51">
        <f>F34</f>
        <v>1.7058767087624886</v>
      </c>
      <c r="H51">
        <v>10</v>
      </c>
    </row>
    <row r="52" spans="6:8" ht="15.75" x14ac:dyDescent="0.25">
      <c r="F52" s="7" t="str">
        <f t="shared" si="7"/>
        <v>100-110</v>
      </c>
      <c r="G52">
        <f>F36</f>
        <v>1.3595764305633722</v>
      </c>
      <c r="H52">
        <v>11</v>
      </c>
    </row>
    <row r="53" spans="6:8" ht="15.75" x14ac:dyDescent="0.25">
      <c r="F53" s="7" t="str">
        <f>CONCATENATE(B37,"-",B38)</f>
        <v>110-120</v>
      </c>
      <c r="G53">
        <f>F38</f>
        <v>1.1356998260200513</v>
      </c>
      <c r="H53">
        <v>12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7"/>
  <sheetViews>
    <sheetView zoomScale="70" zoomScaleNormal="70" workbookViewId="0">
      <selection activeCell="E8" sqref="E8"/>
    </sheetView>
  </sheetViews>
  <sheetFormatPr defaultRowHeight="15" x14ac:dyDescent="0.25"/>
  <cols>
    <col min="2" max="8" width="9.5703125" bestFit="1" customWidth="1"/>
    <col min="9" max="9" width="9.28515625" bestFit="1" customWidth="1"/>
  </cols>
  <sheetData>
    <row r="1" spans="1:36" x14ac:dyDescent="0.25">
      <c r="B1" s="15" t="s">
        <v>25</v>
      </c>
      <c r="C1" s="15" t="s">
        <v>26</v>
      </c>
      <c r="D1" s="15" t="s">
        <v>15</v>
      </c>
      <c r="E1" s="15" t="s">
        <v>16</v>
      </c>
      <c r="F1" s="15" t="s">
        <v>17</v>
      </c>
      <c r="G1" s="15" t="s">
        <v>18</v>
      </c>
      <c r="H1" s="15" t="s">
        <v>19</v>
      </c>
      <c r="I1" s="15" t="s">
        <v>20</v>
      </c>
    </row>
    <row r="2" spans="1:36" x14ac:dyDescent="0.25">
      <c r="B2" s="15">
        <v>0.25</v>
      </c>
      <c r="C2" s="15">
        <v>0.5</v>
      </c>
      <c r="D2" s="15">
        <v>1</v>
      </c>
      <c r="E2" s="15">
        <v>2</v>
      </c>
      <c r="F2" s="15">
        <v>4</v>
      </c>
      <c r="G2" s="15">
        <v>6</v>
      </c>
      <c r="H2" s="15">
        <v>12</v>
      </c>
      <c r="I2" s="15">
        <v>24</v>
      </c>
      <c r="K2" s="15">
        <v>0.25</v>
      </c>
      <c r="L2" s="15">
        <v>0.5</v>
      </c>
      <c r="M2" s="15">
        <v>1</v>
      </c>
      <c r="N2" s="15">
        <v>2</v>
      </c>
      <c r="O2" s="15">
        <v>4</v>
      </c>
      <c r="P2" s="15">
        <v>6</v>
      </c>
      <c r="Q2" s="15">
        <v>12</v>
      </c>
      <c r="R2" s="15">
        <v>24</v>
      </c>
      <c r="T2" s="15">
        <v>0.25</v>
      </c>
      <c r="U2" s="15">
        <v>0.5</v>
      </c>
      <c r="V2" s="15">
        <v>1</v>
      </c>
      <c r="W2" s="15">
        <v>2</v>
      </c>
      <c r="X2" s="15">
        <v>4</v>
      </c>
      <c r="Y2" s="15">
        <v>6</v>
      </c>
      <c r="Z2" s="15">
        <v>12</v>
      </c>
      <c r="AA2" s="15">
        <v>24</v>
      </c>
      <c r="AC2" s="15">
        <v>0.25</v>
      </c>
      <c r="AD2" s="15">
        <v>0.5</v>
      </c>
      <c r="AE2" s="15">
        <v>1</v>
      </c>
      <c r="AF2" s="15">
        <v>2</v>
      </c>
      <c r="AG2" s="15">
        <v>4</v>
      </c>
      <c r="AH2" s="15">
        <v>6</v>
      </c>
      <c r="AI2" s="15">
        <v>12</v>
      </c>
      <c r="AJ2" s="15">
        <v>24</v>
      </c>
    </row>
    <row r="3" spans="1:36" x14ac:dyDescent="0.25">
      <c r="A3" s="15">
        <v>1</v>
      </c>
      <c r="B3" s="17">
        <v>12.659446999600597</v>
      </c>
      <c r="C3" s="17">
        <v>2.571366372581938</v>
      </c>
      <c r="D3" s="17">
        <v>3.4673279875468928</v>
      </c>
      <c r="E3" s="17">
        <v>3.4937836198188066</v>
      </c>
      <c r="F3" s="17">
        <v>5.6376257620738679</v>
      </c>
      <c r="G3" s="17">
        <v>1.2800409548546656</v>
      </c>
      <c r="H3" s="17">
        <v>3.1036499643375475</v>
      </c>
      <c r="I3" s="17">
        <v>3.2727681393663461</v>
      </c>
      <c r="K3" s="17">
        <f>1/(1-RANK(B3,B$3:B$19,1)/(COUNT(B$3:B$19)+1))</f>
        <v>1.6363636363636362</v>
      </c>
      <c r="L3" s="17">
        <f t="shared" ref="L3:R18" si="0">1/(1-RANK(C3,C$3:C$19,1)/(COUNT(C$3:C$19)+1))</f>
        <v>1.0588235294117647</v>
      </c>
      <c r="M3" s="17">
        <f t="shared" si="0"/>
        <v>1.125</v>
      </c>
      <c r="N3" s="17">
        <f t="shared" si="0"/>
        <v>1.2</v>
      </c>
      <c r="O3" s="17">
        <f t="shared" si="0"/>
        <v>2.25</v>
      </c>
      <c r="P3" s="17">
        <f t="shared" si="0"/>
        <v>1.2857142857142856</v>
      </c>
      <c r="Q3" s="17">
        <f t="shared" si="0"/>
        <v>1.6363636363636362</v>
      </c>
      <c r="R3" s="17">
        <f t="shared" si="0"/>
        <v>4.5</v>
      </c>
      <c r="T3" s="17">
        <f>($V$23*(K3^$V$24-$V$25))/(1+T$2/$V$26)^$V$27</f>
        <v>15.379735212738618</v>
      </c>
      <c r="U3" s="17">
        <f>($V$23*(L3^$V$24-$V$25))/(1+U$2/$V$26)^$V$27</f>
        <v>4.2151290689953749</v>
      </c>
      <c r="V3" s="17">
        <f t="shared" ref="U3:AA18" si="1">($V$23*(M3^$V$24-$V$25))/(1+V$2/$V$26)^$V$27</f>
        <v>3.2932208406197661</v>
      </c>
      <c r="W3" s="17">
        <f t="shared" si="1"/>
        <v>2.5300056466132252</v>
      </c>
      <c r="X3" s="17">
        <f t="shared" si="1"/>
        <v>4.1512325878487886</v>
      </c>
      <c r="Y3" s="17">
        <f t="shared" si="1"/>
        <v>1.4994875538231365</v>
      </c>
      <c r="Z3" s="17">
        <f t="shared" si="1"/>
        <v>1.4622136276653692</v>
      </c>
      <c r="AA3" s="17">
        <f t="shared" si="1"/>
        <v>2.4105573289210982</v>
      </c>
      <c r="AC3" s="17">
        <f>(B3-T3)^2</f>
        <v>7.3999679625376471</v>
      </c>
      <c r="AD3" s="17">
        <f t="shared" ref="AD3:AJ3" si="2">(C3-U3)^2</f>
        <v>2.7019558021203727</v>
      </c>
      <c r="AE3" s="17">
        <f t="shared" si="2"/>
        <v>3.0313298611104083E-2</v>
      </c>
      <c r="AF3" s="17">
        <f t="shared" si="2"/>
        <v>0.92886798163625828</v>
      </c>
      <c r="AG3" s="17">
        <f t="shared" si="2"/>
        <v>2.2093646683829071</v>
      </c>
      <c r="AH3" s="17">
        <f t="shared" si="2"/>
        <v>4.8156809798828873E-2</v>
      </c>
      <c r="AI3" s="17">
        <f t="shared" si="2"/>
        <v>2.6943132473477807</v>
      </c>
      <c r="AJ3" s="17">
        <f t="shared" si="2"/>
        <v>0.74340748164865134</v>
      </c>
    </row>
    <row r="4" spans="1:36" x14ac:dyDescent="0.25">
      <c r="A4" s="15">
        <v>2</v>
      </c>
      <c r="B4" s="17">
        <v>8.9483502707816385</v>
      </c>
      <c r="C4" s="17">
        <v>2.978897526299189</v>
      </c>
      <c r="D4" s="17">
        <v>8.1457101099944413</v>
      </c>
      <c r="E4" s="17">
        <v>10.384131963471663</v>
      </c>
      <c r="F4" s="17">
        <v>4.2016965817664138</v>
      </c>
      <c r="G4" s="17">
        <v>0.89095151257700544</v>
      </c>
      <c r="H4" s="17">
        <v>2.7468173886370209</v>
      </c>
      <c r="I4" s="17">
        <v>2.0662256816944247</v>
      </c>
      <c r="K4" s="17">
        <f t="shared" ref="K4:K19" si="3">1/(1-RANK(B4,B$3:B$19,1)/(COUNT(B$3:B$19)+1))</f>
        <v>1.125</v>
      </c>
      <c r="L4" s="17">
        <f t="shared" si="0"/>
        <v>1.125</v>
      </c>
      <c r="M4" s="17">
        <f t="shared" si="0"/>
        <v>1.4999999999999998</v>
      </c>
      <c r="N4" s="17">
        <f t="shared" si="0"/>
        <v>3.5999999999999996</v>
      </c>
      <c r="O4" s="17">
        <f t="shared" si="0"/>
        <v>1.6363636363636362</v>
      </c>
      <c r="P4" s="17">
        <f t="shared" si="0"/>
        <v>1.0588235294117647</v>
      </c>
      <c r="Q4" s="17">
        <f t="shared" si="0"/>
        <v>1.2</v>
      </c>
      <c r="R4" s="17">
        <f t="shared" si="0"/>
        <v>2</v>
      </c>
      <c r="T4" s="17">
        <f t="shared" ref="T4:T19" si="4">($V$23*(K4^$V$24-$V$25))/(1+T$2/$V$26)^$V$27</f>
        <v>7.6167942588940987</v>
      </c>
      <c r="U4" s="17">
        <f>($V$23*(L4^$V$24-$V$25))/(1+U$2/$V$26)^$V$27</f>
        <v>5.0148615639362495</v>
      </c>
      <c r="V4" s="17">
        <f t="shared" si="1"/>
        <v>5.8529395437497156</v>
      </c>
      <c r="W4" s="17">
        <f t="shared" si="1"/>
        <v>9.4271548335100501</v>
      </c>
      <c r="X4" s="17">
        <f t="shared" si="1"/>
        <v>2.8582503996899047</v>
      </c>
      <c r="Y4" s="17">
        <f t="shared" si="1"/>
        <v>0.92911207462043399</v>
      </c>
      <c r="Z4" s="17">
        <f t="shared" si="1"/>
        <v>0.84828303674336025</v>
      </c>
      <c r="AA4" s="17">
        <f t="shared" si="1"/>
        <v>1.2283755393340434</v>
      </c>
      <c r="AC4" s="17">
        <f t="shared" ref="AC4:AC19" si="5">(B4-T4)^2</f>
        <v>1.7730414127938501</v>
      </c>
      <c r="AD4" s="17">
        <f t="shared" ref="AD4:AD19" si="6">(C4-U4)^2</f>
        <v>4.1451495625514019</v>
      </c>
      <c r="AE4" s="17">
        <f t="shared" ref="AE4:AE19" si="7">(D4-V4)^2</f>
        <v>5.2567968694381602</v>
      </c>
      <c r="AF4" s="17">
        <f t="shared" ref="AF4:AF19" si="8">(E4-W4)^2</f>
        <v>0.91580522726956637</v>
      </c>
      <c r="AG4" s="17">
        <f t="shared" ref="AG4:AG19" si="9">(F4-X4)^2</f>
        <v>1.8048476441359489</v>
      </c>
      <c r="AH4" s="17">
        <f t="shared" ref="AH4:AH19" si="10">(G4-Y4)^2</f>
        <v>1.4562284954703596E-3</v>
      </c>
      <c r="AI4" s="17">
        <f t="shared" ref="AI4:AI19" si="11">(H4-Z4)^2</f>
        <v>3.6044326853202819</v>
      </c>
      <c r="AJ4" s="17">
        <f t="shared" ref="AJ4:AJ19" si="12">(I4-AA4)^2</f>
        <v>0.70199286105331116</v>
      </c>
    </row>
    <row r="5" spans="1:36" x14ac:dyDescent="0.25">
      <c r="A5" s="15">
        <v>3</v>
      </c>
      <c r="B5" s="17">
        <v>20.860342217564362</v>
      </c>
      <c r="C5" s="17">
        <v>22.192024859027924</v>
      </c>
      <c r="D5" s="17">
        <v>10.731867716174182</v>
      </c>
      <c r="E5" s="17">
        <v>13.63613073430934</v>
      </c>
      <c r="F5" s="17">
        <v>12.082426041724803</v>
      </c>
      <c r="G5" s="17">
        <v>3.8954395230299599</v>
      </c>
      <c r="H5" s="17">
        <v>6.3674581003288111</v>
      </c>
      <c r="I5" s="17">
        <v>0.15816056502590814</v>
      </c>
      <c r="K5" s="17">
        <f t="shared" si="3"/>
        <v>2.9999999999999996</v>
      </c>
      <c r="L5" s="17">
        <f t="shared" si="0"/>
        <v>4.5</v>
      </c>
      <c r="M5" s="17">
        <f t="shared" si="0"/>
        <v>2.25</v>
      </c>
      <c r="N5" s="17">
        <f t="shared" si="0"/>
        <v>6.0000000000000018</v>
      </c>
      <c r="O5" s="17">
        <f t="shared" si="0"/>
        <v>8.9999999999999964</v>
      </c>
      <c r="P5" s="17">
        <f t="shared" si="0"/>
        <v>2.9999999999999996</v>
      </c>
      <c r="Q5" s="17">
        <f t="shared" si="0"/>
        <v>4.5</v>
      </c>
      <c r="R5" s="17">
        <f t="shared" si="0"/>
        <v>1.0588235294117647</v>
      </c>
      <c r="T5" s="17">
        <f t="shared" si="4"/>
        <v>28.920679470374232</v>
      </c>
      <c r="U5" s="17">
        <f>($V$23*(L5^$V$24-$V$25))/(1+U$2/$V$26)^$V$27</f>
        <v>25.484255232302033</v>
      </c>
      <c r="V5" s="17">
        <f t="shared" si="1"/>
        <v>9.6577127240042273</v>
      </c>
      <c r="W5" s="17">
        <f t="shared" si="1"/>
        <v>13.051607749826539</v>
      </c>
      <c r="X5" s="17">
        <f t="shared" si="1"/>
        <v>10.57651163967347</v>
      </c>
      <c r="Y5" s="17">
        <f t="shared" si="1"/>
        <v>4.1971302104202985</v>
      </c>
      <c r="Z5" s="17">
        <f t="shared" si="1"/>
        <v>3.679994679626708</v>
      </c>
      <c r="AA5" s="17">
        <f t="shared" si="1"/>
        <v>0.39870932766110601</v>
      </c>
      <c r="AC5" s="17">
        <f t="shared" si="5"/>
        <v>64.969036629034562</v>
      </c>
      <c r="AD5" s="17">
        <f t="shared" si="6"/>
        <v>10.838780830708576</v>
      </c>
      <c r="AE5" s="17">
        <f t="shared" si="7"/>
        <v>1.1538089472036364</v>
      </c>
      <c r="AF5" s="17">
        <f t="shared" si="8"/>
        <v>0.34166711938868061</v>
      </c>
      <c r="AG5" s="17">
        <f t="shared" si="9"/>
        <v>2.2677781863056246</v>
      </c>
      <c r="AH5" s="17">
        <f t="shared" si="10"/>
        <v>9.1017270858055055E-2</v>
      </c>
      <c r="AI5" s="17">
        <f t="shared" si="11"/>
        <v>7.2224596376118493</v>
      </c>
      <c r="AJ5" s="17">
        <f t="shared" si="12"/>
        <v>5.7863707205324764E-2</v>
      </c>
    </row>
    <row r="6" spans="1:36" x14ac:dyDescent="0.25">
      <c r="A6" s="15">
        <v>4</v>
      </c>
      <c r="B6" s="17">
        <v>88.764624905000019</v>
      </c>
      <c r="C6" s="17">
        <v>20.951002489232799</v>
      </c>
      <c r="D6" s="17">
        <v>6.1807600080659126</v>
      </c>
      <c r="E6" s="17">
        <v>12.411996134873888</v>
      </c>
      <c r="F6" s="17">
        <v>6.1800204785883235</v>
      </c>
      <c r="G6" s="17">
        <v>16.603820299672737</v>
      </c>
      <c r="H6" s="17">
        <v>3.6422733254515274</v>
      </c>
      <c r="I6" s="17">
        <v>2.5735449763322129</v>
      </c>
      <c r="K6" s="17">
        <f t="shared" si="3"/>
        <v>17.999999999999993</v>
      </c>
      <c r="L6" s="17">
        <f t="shared" si="0"/>
        <v>3.5999999999999996</v>
      </c>
      <c r="M6" s="17">
        <f t="shared" si="0"/>
        <v>1.2857142857142856</v>
      </c>
      <c r="N6" s="17">
        <f t="shared" si="0"/>
        <v>4.5</v>
      </c>
      <c r="O6" s="17">
        <f t="shared" si="0"/>
        <v>2.5714285714285716</v>
      </c>
      <c r="P6" s="17">
        <f t="shared" si="0"/>
        <v>17.999999999999993</v>
      </c>
      <c r="Q6" s="17">
        <f t="shared" si="0"/>
        <v>2.25</v>
      </c>
      <c r="R6" s="17">
        <f t="shared" si="0"/>
        <v>2.9999999999999996</v>
      </c>
      <c r="T6" s="17">
        <f t="shared" si="4"/>
        <v>77.153657170442258</v>
      </c>
      <c r="U6" s="17">
        <f t="shared" si="1"/>
        <v>21.888937805977211</v>
      </c>
      <c r="V6" s="17">
        <f t="shared" si="1"/>
        <v>4.4673249613615189</v>
      </c>
      <c r="W6" s="17">
        <f t="shared" si="1"/>
        <v>10.975590593801975</v>
      </c>
      <c r="X6" s="17">
        <f t="shared" si="1"/>
        <v>4.7124507554383559</v>
      </c>
      <c r="Y6" s="17">
        <f t="shared" si="1"/>
        <v>11.196968787894237</v>
      </c>
      <c r="Z6" s="17">
        <f t="shared" si="1"/>
        <v>2.1236728812211894</v>
      </c>
      <c r="AA6" s="17">
        <f t="shared" si="1"/>
        <v>1.8011120617353236</v>
      </c>
      <c r="AC6" s="17">
        <f t="shared" si="5"/>
        <v>134.81457173294137</v>
      </c>
      <c r="AD6" s="17">
        <f t="shared" si="6"/>
        <v>0.87972265839643959</v>
      </c>
      <c r="AE6" s="17">
        <f t="shared" si="7"/>
        <v>2.9358596592748878</v>
      </c>
      <c r="AF6" s="17">
        <f t="shared" si="8"/>
        <v>2.0632608784220956</v>
      </c>
      <c r="AG6" s="17">
        <f t="shared" si="9"/>
        <v>2.1537608923064724</v>
      </c>
      <c r="AH6" s="17">
        <f t="shared" si="10"/>
        <v>29.234043270421452</v>
      </c>
      <c r="AI6" s="17">
        <f t="shared" si="11"/>
        <v>2.3061473092165801</v>
      </c>
      <c r="AJ6" s="17">
        <f t="shared" si="12"/>
        <v>0.59665260755264538</v>
      </c>
    </row>
    <row r="7" spans="1:36" x14ac:dyDescent="0.25">
      <c r="A7" s="15">
        <v>5</v>
      </c>
      <c r="B7" s="17">
        <v>12.200756913417038</v>
      </c>
      <c r="C7" s="17">
        <v>4.0334908039220467</v>
      </c>
      <c r="D7" s="17">
        <v>20.675292553023812</v>
      </c>
      <c r="E7" s="17">
        <v>4.3369191241744467</v>
      </c>
      <c r="F7" s="17">
        <v>2.7540584168893512</v>
      </c>
      <c r="G7" s="17">
        <v>4.2086191988313857</v>
      </c>
      <c r="H7" s="17">
        <v>2.3821482311098703</v>
      </c>
      <c r="I7" s="17">
        <v>2.560381624792627</v>
      </c>
      <c r="K7" s="17">
        <f t="shared" si="3"/>
        <v>1.3846153846153846</v>
      </c>
      <c r="L7" s="17">
        <f t="shared" si="0"/>
        <v>1.2857142857142856</v>
      </c>
      <c r="M7" s="17">
        <f t="shared" si="0"/>
        <v>8.9999999999999964</v>
      </c>
      <c r="N7" s="17">
        <f t="shared" si="0"/>
        <v>1.3846153846153846</v>
      </c>
      <c r="O7" s="17">
        <f t="shared" si="0"/>
        <v>1.2</v>
      </c>
      <c r="P7" s="17">
        <f t="shared" si="0"/>
        <v>3.5999999999999996</v>
      </c>
      <c r="Q7" s="17">
        <f t="shared" si="0"/>
        <v>1.0588235294117647</v>
      </c>
      <c r="R7" s="17">
        <f t="shared" si="0"/>
        <v>2.5714285714285716</v>
      </c>
      <c r="T7" s="17">
        <f t="shared" si="4"/>
        <v>11.863582676084246</v>
      </c>
      <c r="U7" s="17">
        <f t="shared" si="1"/>
        <v>6.8027676632001235</v>
      </c>
      <c r="V7" s="17">
        <f t="shared" si="1"/>
        <v>24.605923391776471</v>
      </c>
      <c r="W7" s="17">
        <f t="shared" si="1"/>
        <v>3.3640197581925593</v>
      </c>
      <c r="X7" s="17">
        <f t="shared" si="1"/>
        <v>1.6581744848686033</v>
      </c>
      <c r="Y7" s="17">
        <f t="shared" si="1"/>
        <v>4.8248288684066987</v>
      </c>
      <c r="Z7" s="17">
        <f t="shared" si="1"/>
        <v>0.60867592191516706</v>
      </c>
      <c r="AA7" s="17">
        <f t="shared" si="1"/>
        <v>1.5791655200170109</v>
      </c>
      <c r="AC7" s="17">
        <f t="shared" si="5"/>
        <v>0.11368646632095036</v>
      </c>
      <c r="AD7" s="17">
        <f t="shared" si="6"/>
        <v>7.6688943233330491</v>
      </c>
      <c r="AE7" s="17">
        <f t="shared" si="7"/>
        <v>15.449858790553433</v>
      </c>
      <c r="AF7" s="17">
        <f t="shared" si="8"/>
        <v>0.94653317632795853</v>
      </c>
      <c r="AG7" s="17">
        <f t="shared" si="9"/>
        <v>1.2009615924612551</v>
      </c>
      <c r="AH7" s="17">
        <f t="shared" si="10"/>
        <v>0.37971435687811639</v>
      </c>
      <c r="AI7" s="17">
        <f t="shared" si="11"/>
        <v>3.1452040314803926</v>
      </c>
      <c r="AJ7" s="17">
        <f t="shared" si="12"/>
        <v>0.96278504427103273</v>
      </c>
    </row>
    <row r="8" spans="1:36" x14ac:dyDescent="0.25">
      <c r="A8" s="15">
        <v>6</v>
      </c>
      <c r="B8" s="17">
        <v>45.712776811266082</v>
      </c>
      <c r="C8" s="17">
        <v>14.317781919333974</v>
      </c>
      <c r="D8" s="17">
        <v>8.3830245221269184</v>
      </c>
      <c r="E8" s="17">
        <v>8.9116500066103885</v>
      </c>
      <c r="F8" s="17">
        <v>6.430379390305939</v>
      </c>
      <c r="G8" s="17">
        <v>3.5451050766367218</v>
      </c>
      <c r="H8" s="17">
        <v>6.1500990130837767</v>
      </c>
      <c r="I8" s="17">
        <v>1.1995523758558231</v>
      </c>
      <c r="K8" s="17">
        <f t="shared" si="3"/>
        <v>4.5</v>
      </c>
      <c r="L8" s="17">
        <f t="shared" si="0"/>
        <v>1.7999999999999998</v>
      </c>
      <c r="M8" s="17">
        <f t="shared" si="0"/>
        <v>1.6363636363636362</v>
      </c>
      <c r="N8" s="17">
        <f t="shared" si="0"/>
        <v>2.5714285714285716</v>
      </c>
      <c r="O8" s="17">
        <f t="shared" si="0"/>
        <v>3.5999999999999996</v>
      </c>
      <c r="P8" s="17">
        <f t="shared" si="0"/>
        <v>2.25</v>
      </c>
      <c r="Q8" s="17">
        <f t="shared" si="0"/>
        <v>3.5999999999999996</v>
      </c>
      <c r="R8" s="17">
        <f t="shared" si="0"/>
        <v>1.2</v>
      </c>
      <c r="T8" s="17">
        <f t="shared" si="4"/>
        <v>38.706617614630844</v>
      </c>
      <c r="U8" s="17">
        <f t="shared" si="1"/>
        <v>11.473534691880701</v>
      </c>
      <c r="V8" s="17">
        <f t="shared" si="1"/>
        <v>6.6496301205276769</v>
      </c>
      <c r="W8" s="17">
        <f t="shared" si="1"/>
        <v>7.1901522604785244</v>
      </c>
      <c r="X8" s="17">
        <f t="shared" si="1"/>
        <v>6.1785900085865739</v>
      </c>
      <c r="Y8" s="17">
        <f t="shared" si="1"/>
        <v>3.2416759813304639</v>
      </c>
      <c r="Z8" s="17">
        <f t="shared" si="1"/>
        <v>3.1608212182153586</v>
      </c>
      <c r="AA8" s="17">
        <f t="shared" si="1"/>
        <v>0.55566245857414565</v>
      </c>
      <c r="AC8" s="17">
        <f t="shared" si="5"/>
        <v>49.086266688596524</v>
      </c>
      <c r="AD8" s="17">
        <f t="shared" si="6"/>
        <v>8.0897422908756322</v>
      </c>
      <c r="AE8" s="17">
        <f t="shared" si="7"/>
        <v>3.0046561514955927</v>
      </c>
      <c r="AF8" s="17">
        <f t="shared" si="8"/>
        <v>2.963554489937088</v>
      </c>
      <c r="AG8" s="17">
        <f t="shared" si="9"/>
        <v>6.3397892746620124E-2</v>
      </c>
      <c r="AH8" s="17">
        <f t="shared" si="10"/>
        <v>9.2069215878374161E-2</v>
      </c>
      <c r="AI8" s="17">
        <f t="shared" si="11"/>
        <v>8.9357817348933928</v>
      </c>
      <c r="AJ8" s="17">
        <f t="shared" si="12"/>
        <v>0.41459422557700543</v>
      </c>
    </row>
    <row r="9" spans="1:36" x14ac:dyDescent="0.25">
      <c r="A9" s="15">
        <v>7</v>
      </c>
      <c r="B9" s="17">
        <v>13.587754565892318</v>
      </c>
      <c r="C9" s="17">
        <v>26.070726632287734</v>
      </c>
      <c r="D9" s="17">
        <v>17.819171614789557</v>
      </c>
      <c r="E9" s="17">
        <v>4.6105950038172212</v>
      </c>
      <c r="F9" s="17">
        <v>2.2969191812148861</v>
      </c>
      <c r="G9" s="17">
        <v>4.8659447909561448</v>
      </c>
      <c r="H9" s="17">
        <v>2.6814904448340648</v>
      </c>
      <c r="I9" s="17">
        <v>2.3229026523120213</v>
      </c>
      <c r="K9" s="17">
        <f t="shared" si="3"/>
        <v>2</v>
      </c>
      <c r="L9" s="17">
        <f t="shared" si="0"/>
        <v>6.0000000000000018</v>
      </c>
      <c r="M9" s="17">
        <f t="shared" si="0"/>
        <v>6.0000000000000018</v>
      </c>
      <c r="N9" s="17">
        <f t="shared" si="0"/>
        <v>1.4999999999999998</v>
      </c>
      <c r="O9" s="17">
        <f t="shared" si="0"/>
        <v>1.0588235294117647</v>
      </c>
      <c r="P9" s="17">
        <f t="shared" si="0"/>
        <v>4.5</v>
      </c>
      <c r="Q9" s="17">
        <f t="shared" si="0"/>
        <v>1.125</v>
      </c>
      <c r="R9" s="17">
        <f t="shared" si="0"/>
        <v>2.25</v>
      </c>
      <c r="T9" s="17">
        <f t="shared" si="4"/>
        <v>19.724178188057945</v>
      </c>
      <c r="U9" s="17">
        <f t="shared" si="1"/>
        <v>30.304565412297649</v>
      </c>
      <c r="V9" s="17">
        <f t="shared" si="1"/>
        <v>19.900773951448649</v>
      </c>
      <c r="W9" s="17">
        <f t="shared" si="1"/>
        <v>3.8385578015627515</v>
      </c>
      <c r="X9" s="17">
        <f t="shared" si="1"/>
        <v>1.1898043925861921</v>
      </c>
      <c r="Y9" s="17">
        <f t="shared" si="1"/>
        <v>5.6173201013472394</v>
      </c>
      <c r="Z9" s="17">
        <f t="shared" si="1"/>
        <v>0.72415943515422221</v>
      </c>
      <c r="AA9" s="17">
        <f t="shared" si="1"/>
        <v>1.3910985405495231</v>
      </c>
      <c r="AC9" s="17">
        <f t="shared" si="5"/>
        <v>37.655694870672306</v>
      </c>
      <c r="AD9" s="17">
        <f t="shared" si="6"/>
        <v>17.925390815115843</v>
      </c>
      <c r="AE9" s="17">
        <f t="shared" si="7"/>
        <v>4.3330682879845916</v>
      </c>
      <c r="AF9" s="17">
        <f t="shared" si="8"/>
        <v>0.59604144166490891</v>
      </c>
      <c r="AG9" s="17">
        <f t="shared" si="9"/>
        <v>1.2257031552003579</v>
      </c>
      <c r="AH9" s="17">
        <f t="shared" si="10"/>
        <v>0.56456485706531356</v>
      </c>
      <c r="AI9" s="17">
        <f t="shared" si="11"/>
        <v>3.8311446814543122</v>
      </c>
      <c r="AJ9" s="17">
        <f t="shared" si="12"/>
        <v>0.86825890269749828</v>
      </c>
    </row>
    <row r="10" spans="1:36" x14ac:dyDescent="0.25">
      <c r="A10" s="15">
        <v>8</v>
      </c>
      <c r="B10" s="17">
        <v>16.924192704605151</v>
      </c>
      <c r="C10" s="17">
        <v>20.763104938317991</v>
      </c>
      <c r="D10" s="17">
        <v>20.836689286135318</v>
      </c>
      <c r="E10" s="17">
        <v>5.8097534791796797</v>
      </c>
      <c r="F10" s="17">
        <v>3.1231154887936921</v>
      </c>
      <c r="G10" s="17">
        <v>1.114900283447914</v>
      </c>
      <c r="H10" s="17">
        <v>5.8352247258838421</v>
      </c>
      <c r="I10" s="17">
        <v>0.73162923916879785</v>
      </c>
      <c r="K10" s="17">
        <f t="shared" si="3"/>
        <v>2.25</v>
      </c>
      <c r="L10" s="17">
        <f t="shared" si="0"/>
        <v>2.9999999999999996</v>
      </c>
      <c r="M10" s="17">
        <f t="shared" si="0"/>
        <v>17.999999999999993</v>
      </c>
      <c r="N10" s="17">
        <f t="shared" si="0"/>
        <v>1.7999999999999998</v>
      </c>
      <c r="O10" s="17">
        <f t="shared" si="0"/>
        <v>1.2857142857142856</v>
      </c>
      <c r="P10" s="17">
        <f t="shared" si="0"/>
        <v>1.125</v>
      </c>
      <c r="Q10" s="17">
        <f t="shared" si="0"/>
        <v>2.9999999999999996</v>
      </c>
      <c r="R10" s="17">
        <f t="shared" si="0"/>
        <v>1.125</v>
      </c>
      <c r="T10" s="17">
        <f t="shared" si="4"/>
        <v>22.337041574290581</v>
      </c>
      <c r="U10" s="17">
        <f t="shared" si="1"/>
        <v>19.041239522722467</v>
      </c>
      <c r="V10" s="17">
        <f t="shared" si="1"/>
        <v>33.358395026495593</v>
      </c>
      <c r="W10" s="17">
        <f t="shared" si="1"/>
        <v>4.9414361257160868</v>
      </c>
      <c r="X10" s="17">
        <f t="shared" si="1"/>
        <v>1.9202170834944117</v>
      </c>
      <c r="Y10" s="17">
        <f t="shared" si="1"/>
        <v>1.1053916393391929</v>
      </c>
      <c r="Z10" s="17">
        <f t="shared" si="1"/>
        <v>2.7496059625198943</v>
      </c>
      <c r="AA10" s="17">
        <f t="shared" si="1"/>
        <v>0.47435607539939334</v>
      </c>
      <c r="AC10" s="17">
        <f t="shared" si="5"/>
        <v>29.298932886054835</v>
      </c>
      <c r="AD10" s="17">
        <f t="shared" si="6"/>
        <v>2.9648205094239448</v>
      </c>
      <c r="AE10" s="17">
        <f t="shared" si="7"/>
        <v>156.79311464817147</v>
      </c>
      <c r="AF10" s="17">
        <f t="shared" si="8"/>
        <v>0.75397502632601798</v>
      </c>
      <c r="AG10" s="17">
        <f t="shared" si="9"/>
        <v>1.4469645734715517</v>
      </c>
      <c r="AH10" s="17">
        <f t="shared" si="10"/>
        <v>9.0414312786316452E-5</v>
      </c>
      <c r="AI10" s="17">
        <f t="shared" si="11"/>
        <v>9.5210431528236583</v>
      </c>
      <c r="AJ10" s="17">
        <f t="shared" si="12"/>
        <v>6.618948079591884E-2</v>
      </c>
    </row>
    <row r="11" spans="1:36" x14ac:dyDescent="0.25">
      <c r="A11" s="15">
        <v>9</v>
      </c>
      <c r="B11" s="17">
        <v>46.63415550345686</v>
      </c>
      <c r="C11" s="17">
        <v>34.529712035344247</v>
      </c>
      <c r="D11" s="17">
        <v>10.619955000184538</v>
      </c>
      <c r="E11" s="17">
        <v>5.2285639804366086</v>
      </c>
      <c r="F11" s="17">
        <v>6.3562380275047623</v>
      </c>
      <c r="G11" s="17">
        <v>2.6257659242989848</v>
      </c>
      <c r="H11" s="17">
        <v>3.4357326403965285</v>
      </c>
      <c r="I11" s="17">
        <v>1.7413786637314499</v>
      </c>
      <c r="K11" s="17">
        <f t="shared" si="3"/>
        <v>6.0000000000000018</v>
      </c>
      <c r="L11" s="17">
        <f t="shared" si="0"/>
        <v>8.9999999999999964</v>
      </c>
      <c r="M11" s="17">
        <f t="shared" si="0"/>
        <v>2</v>
      </c>
      <c r="N11" s="17">
        <f t="shared" si="0"/>
        <v>1.6363636363636362</v>
      </c>
      <c r="O11" s="17">
        <f t="shared" si="0"/>
        <v>2.9999999999999996</v>
      </c>
      <c r="P11" s="17">
        <f t="shared" si="0"/>
        <v>1.7999999999999998</v>
      </c>
      <c r="Q11" s="17">
        <f t="shared" si="0"/>
        <v>2</v>
      </c>
      <c r="R11" s="17">
        <f t="shared" si="0"/>
        <v>1.6363636363636362</v>
      </c>
      <c r="T11" s="17">
        <f t="shared" si="4"/>
        <v>46.027918599111246</v>
      </c>
      <c r="U11" s="17">
        <f t="shared" si="1"/>
        <v>37.469488210622821</v>
      </c>
      <c r="V11" s="17">
        <f t="shared" si="1"/>
        <v>8.5280069889194259</v>
      </c>
      <c r="W11" s="17">
        <f t="shared" si="1"/>
        <v>4.3610547120576371</v>
      </c>
      <c r="X11" s="17">
        <f t="shared" si="1"/>
        <v>5.3747702747855914</v>
      </c>
      <c r="Y11" s="17">
        <f t="shared" si="1"/>
        <v>2.5290327879197139</v>
      </c>
      <c r="Z11" s="17">
        <f t="shared" si="1"/>
        <v>1.8752573917651179</v>
      </c>
      <c r="AA11" s="17">
        <f t="shared" si="1"/>
        <v>0.95781382406091031</v>
      </c>
      <c r="AC11" s="17">
        <f t="shared" si="5"/>
        <v>0.36752318419055363</v>
      </c>
      <c r="AD11" s="17">
        <f t="shared" si="6"/>
        <v>8.6422839607355222</v>
      </c>
      <c r="AE11" s="17">
        <f t="shared" si="7"/>
        <v>4.3762464818360565</v>
      </c>
      <c r="AF11" s="17">
        <f t="shared" si="8"/>
        <v>0.75257233072341856</v>
      </c>
      <c r="AG11" s="17">
        <f t="shared" si="9"/>
        <v>0.96327894962761951</v>
      </c>
      <c r="AH11" s="17">
        <f t="shared" si="10"/>
        <v>9.3572996737706325E-3</v>
      </c>
      <c r="AI11" s="17">
        <f t="shared" si="11"/>
        <v>2.4350830015912628</v>
      </c>
      <c r="AJ11" s="17">
        <f t="shared" si="12"/>
        <v>0.61397385796791837</v>
      </c>
    </row>
    <row r="12" spans="1:36" x14ac:dyDescent="0.25">
      <c r="A12" s="15">
        <v>10</v>
      </c>
      <c r="B12" s="17">
        <v>9.0051846214472011</v>
      </c>
      <c r="C12" s="17">
        <v>20.098129595111647</v>
      </c>
      <c r="D12" s="17">
        <v>12.611793967724061</v>
      </c>
      <c r="E12" s="17">
        <v>3.8764968514713365</v>
      </c>
      <c r="F12" s="17">
        <v>3.8004873860426196</v>
      </c>
      <c r="G12" s="17">
        <v>2.712102195180937</v>
      </c>
      <c r="H12" s="17">
        <v>3.0524189684589018</v>
      </c>
      <c r="I12" s="17">
        <v>4.6357984565738528</v>
      </c>
      <c r="K12" s="17">
        <f t="shared" si="3"/>
        <v>1.2</v>
      </c>
      <c r="L12" s="17">
        <f t="shared" si="0"/>
        <v>2.25</v>
      </c>
      <c r="M12" s="17">
        <f t="shared" si="0"/>
        <v>2.9999999999999996</v>
      </c>
      <c r="N12" s="17">
        <f t="shared" si="0"/>
        <v>1.2857142857142856</v>
      </c>
      <c r="O12" s="17">
        <f t="shared" si="0"/>
        <v>1.3846153846153846</v>
      </c>
      <c r="P12" s="17">
        <f t="shared" si="0"/>
        <v>2</v>
      </c>
      <c r="Q12" s="17">
        <f t="shared" si="0"/>
        <v>1.4999999999999998</v>
      </c>
      <c r="R12" s="17">
        <f t="shared" si="0"/>
        <v>8.9999999999999964</v>
      </c>
      <c r="T12" s="17">
        <f t="shared" si="4"/>
        <v>8.9223409245618068</v>
      </c>
      <c r="U12" s="17">
        <f t="shared" si="1"/>
        <v>14.706603255320164</v>
      </c>
      <c r="V12" s="17">
        <f t="shared" si="1"/>
        <v>12.50423486829866</v>
      </c>
      <c r="W12" s="17">
        <f t="shared" si="1"/>
        <v>2.9298243992392696</v>
      </c>
      <c r="X12" s="17">
        <f t="shared" si="1"/>
        <v>2.2047902292612971</v>
      </c>
      <c r="Y12" s="17">
        <f t="shared" si="1"/>
        <v>2.8624826824561422</v>
      </c>
      <c r="Z12" s="17">
        <f t="shared" si="1"/>
        <v>1.2870261665160452</v>
      </c>
      <c r="AA12" s="17">
        <f t="shared" si="1"/>
        <v>3.5442412812815238</v>
      </c>
      <c r="AC12" s="17">
        <f t="shared" si="5"/>
        <v>6.8630781136390859E-3</v>
      </c>
      <c r="AD12" s="17">
        <f t="shared" si="6"/>
        <v>29.068556272665344</v>
      </c>
      <c r="AE12" s="17">
        <f t="shared" si="7"/>
        <v>1.156895986920339E-2</v>
      </c>
      <c r="AF12" s="17">
        <f t="shared" si="8"/>
        <v>0.89618873181507497</v>
      </c>
      <c r="AG12" s="17">
        <f t="shared" si="9"/>
        <v>2.5462494161599967</v>
      </c>
      <c r="AH12" s="17">
        <f t="shared" si="10"/>
        <v>2.2614290953128169E-2</v>
      </c>
      <c r="AI12" s="17">
        <f t="shared" si="11"/>
        <v>3.1166117451516504</v>
      </c>
      <c r="AJ12" s="17">
        <f t="shared" si="12"/>
        <v>1.1914970669321683</v>
      </c>
    </row>
    <row r="13" spans="1:36" x14ac:dyDescent="0.25">
      <c r="A13" s="15">
        <v>11</v>
      </c>
      <c r="B13" s="17">
        <v>44.955803829310597</v>
      </c>
      <c r="C13" s="17">
        <v>16.465062659975704</v>
      </c>
      <c r="D13" s="17">
        <v>5.4144774474145851</v>
      </c>
      <c r="E13" s="17">
        <v>2.0514841213172716</v>
      </c>
      <c r="F13" s="17">
        <v>2.455619522838612</v>
      </c>
      <c r="G13" s="17">
        <v>5.7150103762765783</v>
      </c>
      <c r="H13" s="17">
        <v>3.180765769607905</v>
      </c>
      <c r="I13" s="17">
        <v>4.7546060138298722</v>
      </c>
      <c r="K13" s="17">
        <f t="shared" si="3"/>
        <v>3.5999999999999996</v>
      </c>
      <c r="L13" s="17">
        <f t="shared" si="0"/>
        <v>2</v>
      </c>
      <c r="M13" s="17">
        <f t="shared" si="0"/>
        <v>1.2</v>
      </c>
      <c r="N13" s="17">
        <f t="shared" si="0"/>
        <v>1.0588235294117647</v>
      </c>
      <c r="O13" s="17">
        <f t="shared" si="0"/>
        <v>1.125</v>
      </c>
      <c r="P13" s="17">
        <f t="shared" si="0"/>
        <v>6.0000000000000018</v>
      </c>
      <c r="Q13" s="17">
        <f t="shared" si="0"/>
        <v>1.7999999999999998</v>
      </c>
      <c r="R13" s="17">
        <f t="shared" si="0"/>
        <v>17.999999999999993</v>
      </c>
      <c r="T13" s="17">
        <f t="shared" si="4"/>
        <v>33.245889978863758</v>
      </c>
      <c r="U13" s="17">
        <f t="shared" si="1"/>
        <v>12.986306274456611</v>
      </c>
      <c r="V13" s="17">
        <f t="shared" si="1"/>
        <v>3.8576910549436048</v>
      </c>
      <c r="W13" s="17">
        <f t="shared" si="1"/>
        <v>1.815377005904671</v>
      </c>
      <c r="X13" s="17">
        <f t="shared" si="1"/>
        <v>1.4155448669108259</v>
      </c>
      <c r="Y13" s="17">
        <f t="shared" si="1"/>
        <v>6.6798281096054879</v>
      </c>
      <c r="Z13" s="17">
        <f t="shared" si="1"/>
        <v>1.6568091253895127</v>
      </c>
      <c r="AA13" s="17">
        <f t="shared" si="1"/>
        <v>4.8049487453787485</v>
      </c>
      <c r="AC13" s="17">
        <f t="shared" si="5"/>
        <v>137.12208238488671</v>
      </c>
      <c r="AD13" s="17">
        <f t="shared" si="6"/>
        <v>12.101745989789864</v>
      </c>
      <c r="AE13" s="17">
        <f t="shared" si="7"/>
        <v>2.4235838717828093</v>
      </c>
      <c r="AF13" s="17">
        <f t="shared" si="8"/>
        <v>5.5746569948459126E-2</v>
      </c>
      <c r="AG13" s="17">
        <f t="shared" si="9"/>
        <v>1.0817552899033025</v>
      </c>
      <c r="AH13" s="17">
        <f t="shared" si="10"/>
        <v>0.93087325854593495</v>
      </c>
      <c r="AI13" s="17">
        <f t="shared" si="11"/>
        <v>2.3224438534573832</v>
      </c>
      <c r="AJ13" s="17">
        <f t="shared" si="12"/>
        <v>2.5343906198022205E-3</v>
      </c>
    </row>
    <row r="14" spans="1:36" x14ac:dyDescent="0.25">
      <c r="A14" s="15">
        <v>12</v>
      </c>
      <c r="B14" s="17">
        <v>56.811186854895425</v>
      </c>
      <c r="C14" s="17">
        <v>40.626249077192746</v>
      </c>
      <c r="D14" s="17">
        <v>15.829901015996452</v>
      </c>
      <c r="E14" s="17">
        <v>13.945924805529106</v>
      </c>
      <c r="F14" s="17">
        <v>16.41963583453299</v>
      </c>
      <c r="G14" s="17">
        <v>6.4182439586947142</v>
      </c>
      <c r="H14" s="17">
        <v>8.2077438622422356</v>
      </c>
      <c r="I14" s="17">
        <v>2.8409501240765462</v>
      </c>
      <c r="K14" s="17">
        <f t="shared" si="3"/>
        <v>8.9999999999999964</v>
      </c>
      <c r="L14" s="17">
        <f t="shared" si="0"/>
        <v>17.999999999999993</v>
      </c>
      <c r="M14" s="17">
        <f t="shared" si="0"/>
        <v>4.5</v>
      </c>
      <c r="N14" s="17">
        <f t="shared" si="0"/>
        <v>8.9999999999999964</v>
      </c>
      <c r="O14" s="17">
        <f t="shared" si="0"/>
        <v>17.999999999999993</v>
      </c>
      <c r="P14" s="17">
        <f t="shared" si="0"/>
        <v>8.9999999999999964</v>
      </c>
      <c r="Q14" s="17">
        <f t="shared" si="0"/>
        <v>6.0000000000000018</v>
      </c>
      <c r="R14" s="17">
        <f t="shared" si="0"/>
        <v>3.5999999999999996</v>
      </c>
      <c r="T14" s="17">
        <f t="shared" si="4"/>
        <v>56.910321261661871</v>
      </c>
      <c r="U14" s="17">
        <f t="shared" si="1"/>
        <v>50.797605489916755</v>
      </c>
      <c r="V14" s="17">
        <f t="shared" si="1"/>
        <v>16.735313501419167</v>
      </c>
      <c r="W14" s="17">
        <f t="shared" si="1"/>
        <v>16.137405571021549</v>
      </c>
      <c r="X14" s="17">
        <f t="shared" si="1"/>
        <v>14.338639020410444</v>
      </c>
      <c r="Y14" s="17">
        <f t="shared" si="1"/>
        <v>8.2591430431891872</v>
      </c>
      <c r="Z14" s="17">
        <f t="shared" si="1"/>
        <v>4.3760603741049984</v>
      </c>
      <c r="AA14" s="17">
        <f t="shared" si="1"/>
        <v>2.070476024098828</v>
      </c>
      <c r="AC14" s="17">
        <f t="shared" si="5"/>
        <v>9.8276306049351128E-3</v>
      </c>
      <c r="AD14" s="17">
        <f t="shared" si="6"/>
        <v>103.45649127466181</v>
      </c>
      <c r="AE14" s="17">
        <f t="shared" si="7"/>
        <v>0.81977176875933899</v>
      </c>
      <c r="AF14" s="17">
        <f t="shared" si="8"/>
        <v>4.802587945523344</v>
      </c>
      <c r="AG14" s="17">
        <f t="shared" si="9"/>
        <v>4.3305477403881865</v>
      </c>
      <c r="AH14" s="17">
        <f t="shared" si="10"/>
        <v>3.3889094392925889</v>
      </c>
      <c r="AI14" s="17">
        <f t="shared" si="11"/>
        <v>14.681798353263545</v>
      </c>
      <c r="AJ14" s="17">
        <f t="shared" si="12"/>
        <v>0.59363033873647486</v>
      </c>
    </row>
    <row r="15" spans="1:36" x14ac:dyDescent="0.25">
      <c r="A15" s="15">
        <v>13</v>
      </c>
      <c r="B15" s="17">
        <v>20.52931973542745</v>
      </c>
      <c r="C15" s="17">
        <v>20.458926539314824</v>
      </c>
      <c r="D15" s="17">
        <v>8.7189515375507796</v>
      </c>
      <c r="E15" s="17">
        <v>9.6990741484793048</v>
      </c>
      <c r="F15" s="17">
        <v>8.4716979262027934</v>
      </c>
      <c r="G15" s="17">
        <v>2.515508815737316</v>
      </c>
      <c r="H15" s="17">
        <v>13.046510069792884</v>
      </c>
      <c r="I15" s="17">
        <v>1.6448381133382028</v>
      </c>
      <c r="K15" s="17">
        <f t="shared" si="3"/>
        <v>2.5714285714285716</v>
      </c>
      <c r="L15" s="17">
        <f t="shared" si="0"/>
        <v>2.5714285714285716</v>
      </c>
      <c r="M15" s="17">
        <f t="shared" si="0"/>
        <v>1.7999999999999998</v>
      </c>
      <c r="N15" s="17">
        <f t="shared" si="0"/>
        <v>2.9999999999999996</v>
      </c>
      <c r="O15" s="17">
        <f t="shared" si="0"/>
        <v>6.0000000000000018</v>
      </c>
      <c r="P15" s="17">
        <f t="shared" si="0"/>
        <v>1.6363636363636362</v>
      </c>
      <c r="Q15" s="17">
        <f t="shared" si="0"/>
        <v>17.999999999999993</v>
      </c>
      <c r="R15" s="17">
        <f t="shared" si="0"/>
        <v>1.3846153846153846</v>
      </c>
      <c r="T15" s="17">
        <f t="shared" si="4"/>
        <v>25.356856358552431</v>
      </c>
      <c r="U15" s="17">
        <f t="shared" si="1"/>
        <v>16.694835125193457</v>
      </c>
      <c r="V15" s="17">
        <f t="shared" si="1"/>
        <v>7.5345815794000535</v>
      </c>
      <c r="W15" s="17">
        <f t="shared" si="1"/>
        <v>8.2007046113328705</v>
      </c>
      <c r="X15" s="17">
        <f t="shared" si="1"/>
        <v>8.5540690338957912</v>
      </c>
      <c r="Y15" s="17">
        <f t="shared" si="1"/>
        <v>2.2319929016804263</v>
      </c>
      <c r="Z15" s="17">
        <f t="shared" si="1"/>
        <v>7.3353102233776371</v>
      </c>
      <c r="AA15" s="17">
        <f t="shared" si="1"/>
        <v>0.73883609391605587</v>
      </c>
      <c r="AC15" s="17">
        <f t="shared" si="5"/>
        <v>23.305109847612947</v>
      </c>
      <c r="AD15" s="17">
        <f t="shared" si="6"/>
        <v>14.168384173862194</v>
      </c>
      <c r="AE15" s="17">
        <f t="shared" si="7"/>
        <v>1.4027321977699527</v>
      </c>
      <c r="AF15" s="17">
        <f t="shared" si="8"/>
        <v>2.2451112698484197</v>
      </c>
      <c r="AG15" s="17">
        <f t="shared" si="9"/>
        <v>6.7849993825714458E-3</v>
      </c>
      <c r="AH15" s="17">
        <f t="shared" si="10"/>
        <v>8.0381273523513666E-2</v>
      </c>
      <c r="AI15" s="17">
        <f t="shared" si="11"/>
        <v>32.617803685693538</v>
      </c>
      <c r="AJ15" s="17">
        <f t="shared" si="12"/>
        <v>0.82083965919700841</v>
      </c>
    </row>
    <row r="16" spans="1:36" x14ac:dyDescent="0.25">
      <c r="A16" s="15">
        <v>14</v>
      </c>
      <c r="B16" s="17">
        <v>12.343280971373087</v>
      </c>
      <c r="C16" s="17">
        <v>8.5164615484582065</v>
      </c>
      <c r="D16" s="17">
        <v>7.7273399545271975</v>
      </c>
      <c r="E16" s="17">
        <v>8.8203746473686859</v>
      </c>
      <c r="F16" s="17">
        <v>4.9064944697274004</v>
      </c>
      <c r="G16" s="17">
        <v>3.7618591348107766</v>
      </c>
      <c r="H16" s="17">
        <v>4.1981610655180503</v>
      </c>
      <c r="I16" s="17">
        <v>1.87</v>
      </c>
      <c r="K16" s="17">
        <f t="shared" si="3"/>
        <v>1.4999999999999998</v>
      </c>
      <c r="L16" s="17">
        <f t="shared" si="0"/>
        <v>1.4999999999999998</v>
      </c>
      <c r="M16" s="17">
        <f t="shared" si="0"/>
        <v>1.3846153846153846</v>
      </c>
      <c r="N16" s="17">
        <f t="shared" si="0"/>
        <v>2.25</v>
      </c>
      <c r="O16" s="17">
        <f t="shared" si="0"/>
        <v>1.7999999999999998</v>
      </c>
      <c r="P16" s="17">
        <f t="shared" si="0"/>
        <v>2.5714285714285716</v>
      </c>
      <c r="Q16" s="17">
        <f t="shared" si="0"/>
        <v>2.5714285714285716</v>
      </c>
      <c r="R16" s="17">
        <f t="shared" si="0"/>
        <v>1.7999999999999998</v>
      </c>
      <c r="T16" s="17">
        <f t="shared" si="4"/>
        <v>13.537092855909794</v>
      </c>
      <c r="U16" s="17">
        <f t="shared" si="1"/>
        <v>8.9127583525401199</v>
      </c>
      <c r="V16" s="17">
        <f t="shared" si="1"/>
        <v>5.1293754807247263</v>
      </c>
      <c r="W16" s="17">
        <f t="shared" si="1"/>
        <v>6.3338580972644243</v>
      </c>
      <c r="X16" s="17">
        <f t="shared" si="1"/>
        <v>3.23863439326268</v>
      </c>
      <c r="Y16" s="17">
        <f t="shared" si="1"/>
        <v>3.6799283354593779</v>
      </c>
      <c r="Z16" s="17">
        <f t="shared" si="1"/>
        <v>2.4107788859406791</v>
      </c>
      <c r="AA16" s="17">
        <f t="shared" si="1"/>
        <v>1.085282378787616</v>
      </c>
      <c r="AC16" s="17">
        <f t="shared" si="5"/>
        <v>1.4251868156610843</v>
      </c>
      <c r="AD16" s="17">
        <f t="shared" si="6"/>
        <v>0.1570511569255385</v>
      </c>
      <c r="AE16" s="17">
        <f t="shared" si="7"/>
        <v>6.7494194071397509</v>
      </c>
      <c r="AF16" s="17">
        <f t="shared" si="8"/>
        <v>6.1827645539423992</v>
      </c>
      <c r="AG16" s="17">
        <f t="shared" si="9"/>
        <v>2.7817572346649033</v>
      </c>
      <c r="AH16" s="17">
        <f t="shared" si="10"/>
        <v>6.7126558823591516E-3</v>
      </c>
      <c r="AI16" s="17">
        <f t="shared" si="11"/>
        <v>3.1947350558707539</v>
      </c>
      <c r="AJ16" s="17">
        <f t="shared" si="12"/>
        <v>0.61578174504122274</v>
      </c>
    </row>
    <row r="17" spans="1:36" x14ac:dyDescent="0.25">
      <c r="A17" s="15">
        <v>15</v>
      </c>
      <c r="B17" s="17">
        <v>12.791133955157781</v>
      </c>
      <c r="C17" s="17">
        <v>12.010991381316561</v>
      </c>
      <c r="D17" s="17">
        <v>13.400930176711396</v>
      </c>
      <c r="E17" s="17">
        <v>8.1545078094494308</v>
      </c>
      <c r="F17" s="17">
        <v>8.0831183833901221</v>
      </c>
      <c r="G17" s="17">
        <v>2.3574864261535691</v>
      </c>
      <c r="H17" s="17">
        <v>9.496257094528568</v>
      </c>
      <c r="I17" s="17">
        <v>1.65</v>
      </c>
      <c r="K17" s="17">
        <f t="shared" si="3"/>
        <v>1.7999999999999998</v>
      </c>
      <c r="L17" s="17">
        <f t="shared" si="0"/>
        <v>1.6363636363636362</v>
      </c>
      <c r="M17" s="17">
        <f t="shared" si="0"/>
        <v>3.5999999999999996</v>
      </c>
      <c r="N17" s="17">
        <f t="shared" si="0"/>
        <v>2</v>
      </c>
      <c r="O17" s="17">
        <f t="shared" si="0"/>
        <v>4.5</v>
      </c>
      <c r="P17" s="17">
        <f t="shared" si="0"/>
        <v>1.4999999999999998</v>
      </c>
      <c r="Q17" s="17">
        <f t="shared" si="0"/>
        <v>8.9999999999999964</v>
      </c>
      <c r="R17" s="17">
        <f t="shared" si="0"/>
        <v>1.4999999999999998</v>
      </c>
      <c r="T17" s="17">
        <f t="shared" si="4"/>
        <v>17.426513584902249</v>
      </c>
      <c r="U17" s="17">
        <f t="shared" si="1"/>
        <v>10.12594542537612</v>
      </c>
      <c r="V17" s="17">
        <f t="shared" si="1"/>
        <v>14.374296327552702</v>
      </c>
      <c r="W17" s="17">
        <f t="shared" si="1"/>
        <v>5.5929584637613274</v>
      </c>
      <c r="X17" s="17">
        <f t="shared" si="1"/>
        <v>7.1934401819888567</v>
      </c>
      <c r="Y17" s="17">
        <f t="shared" si="1"/>
        <v>1.9645783718534668</v>
      </c>
      <c r="Z17" s="17">
        <f t="shared" si="1"/>
        <v>5.4106944074493191</v>
      </c>
      <c r="AA17" s="17">
        <f t="shared" si="1"/>
        <v>0.8430583814113517</v>
      </c>
      <c r="AC17" s="17">
        <f t="shared" si="5"/>
        <v>21.486744311849964</v>
      </c>
      <c r="AD17" s="17">
        <f t="shared" si="6"/>
        <v>3.5533982560074122</v>
      </c>
      <c r="AE17" s="17">
        <f t="shared" si="7"/>
        <v>0.94744166360362014</v>
      </c>
      <c r="AF17" s="17">
        <f t="shared" si="8"/>
        <v>6.5615350503951504</v>
      </c>
      <c r="AG17" s="17">
        <f t="shared" si="9"/>
        <v>0.79152730204859056</v>
      </c>
      <c r="AH17" s="17">
        <f t="shared" si="10"/>
        <v>0.15437673913389208</v>
      </c>
      <c r="AI17" s="17">
        <f t="shared" si="11"/>
        <v>16.691822470054213</v>
      </c>
      <c r="AJ17" s="17">
        <f t="shared" si="12"/>
        <v>0.65115477581046743</v>
      </c>
    </row>
    <row r="18" spans="1:36" x14ac:dyDescent="0.25">
      <c r="A18" s="15">
        <v>16</v>
      </c>
      <c r="B18">
        <v>10.51</v>
      </c>
      <c r="C18" s="17">
        <v>2.999968514963574</v>
      </c>
      <c r="D18" s="17">
        <v>11.442483727170822</v>
      </c>
      <c r="E18" s="17">
        <v>22.358589974149801</v>
      </c>
      <c r="F18" s="17">
        <v>4.0519744596824996</v>
      </c>
      <c r="G18" s="17">
        <v>1.1961923201073441</v>
      </c>
      <c r="H18" s="17">
        <v>2.993017791088155</v>
      </c>
      <c r="I18" s="17">
        <v>1.44</v>
      </c>
      <c r="K18" s="17">
        <f t="shared" si="3"/>
        <v>1.2857142857142856</v>
      </c>
      <c r="L18" s="17">
        <f t="shared" si="0"/>
        <v>1.2</v>
      </c>
      <c r="M18" s="17">
        <f t="shared" si="0"/>
        <v>2.5714285714285716</v>
      </c>
      <c r="N18" s="17">
        <f t="shared" si="0"/>
        <v>17.999999999999993</v>
      </c>
      <c r="O18" s="17">
        <f t="shared" si="0"/>
        <v>1.4999999999999998</v>
      </c>
      <c r="P18" s="17">
        <f t="shared" si="0"/>
        <v>1.2</v>
      </c>
      <c r="Q18" s="17">
        <f t="shared" si="0"/>
        <v>1.3846153846153846</v>
      </c>
      <c r="R18" s="17">
        <f t="shared" si="0"/>
        <v>1.2857142857142856</v>
      </c>
      <c r="T18" s="17">
        <f t="shared" si="4"/>
        <v>10.332345374053045</v>
      </c>
      <c r="U18" s="17">
        <f t="shared" si="1"/>
        <v>5.8744273564528386</v>
      </c>
      <c r="V18" s="17">
        <f t="shared" si="1"/>
        <v>10.963369230444606</v>
      </c>
      <c r="W18" s="17">
        <f t="shared" si="1"/>
        <v>21.877575621519586</v>
      </c>
      <c r="X18" s="17">
        <f t="shared" si="1"/>
        <v>2.5158041104632058</v>
      </c>
      <c r="Y18" s="17">
        <f t="shared" si="1"/>
        <v>1.2948598486598129</v>
      </c>
      <c r="Z18" s="17">
        <f t="shared" si="1"/>
        <v>1.1279187854636827</v>
      </c>
      <c r="AA18" s="17">
        <f t="shared" si="1"/>
        <v>0.64347422743941862</v>
      </c>
      <c r="AC18" s="17">
        <f t="shared" si="5"/>
        <v>3.1561166120352542E-2</v>
      </c>
      <c r="AD18" s="17">
        <f t="shared" si="6"/>
        <v>8.2625136314158052</v>
      </c>
      <c r="AE18" s="17">
        <f t="shared" si="7"/>
        <v>0.22955070097321587</v>
      </c>
      <c r="AF18" s="17">
        <f t="shared" si="8"/>
        <v>0.23137480743626468</v>
      </c>
      <c r="AG18" s="17">
        <f t="shared" si="9"/>
        <v>2.3598193418205269</v>
      </c>
      <c r="AH18" s="17">
        <f t="shared" si="10"/>
        <v>9.7352811906522337E-3</v>
      </c>
      <c r="AI18" s="17">
        <f t="shared" si="11"/>
        <v>3.4785943007813951</v>
      </c>
      <c r="AJ18" s="17">
        <f t="shared" si="12"/>
        <v>0.63445330635323094</v>
      </c>
    </row>
    <row r="19" spans="1:36" x14ac:dyDescent="0.25">
      <c r="A19" s="15">
        <v>17</v>
      </c>
      <c r="B19">
        <v>7.8</v>
      </c>
      <c r="C19" s="17">
        <v>4.3</v>
      </c>
      <c r="D19" s="17">
        <v>2.5215353748543379</v>
      </c>
      <c r="E19" s="17">
        <v>3.1252634781515636</v>
      </c>
      <c r="F19" s="17">
        <v>4.97493632883653</v>
      </c>
      <c r="G19" s="17">
        <v>2.2000000000000002</v>
      </c>
      <c r="H19" s="17">
        <v>2.8280833725047376</v>
      </c>
      <c r="I19" s="17">
        <v>3.8</v>
      </c>
      <c r="K19" s="17">
        <f t="shared" si="3"/>
        <v>1.0588235294117647</v>
      </c>
      <c r="L19" s="17">
        <f t="shared" ref="L19" si="13">1/(1-RANK(C19,C$3:C$19,1)/(COUNT(C$3:C$19)+1))</f>
        <v>1.3846153846153846</v>
      </c>
      <c r="M19" s="17">
        <f t="shared" ref="M19" si="14">1/(1-RANK(D19,D$3:D$19,1)/(COUNT(D$3:D$19)+1))</f>
        <v>1.0588235294117647</v>
      </c>
      <c r="N19" s="17">
        <f t="shared" ref="N19" si="15">1/(1-RANK(E19,E$3:E$19,1)/(COUNT(E$3:E$19)+1))</f>
        <v>1.125</v>
      </c>
      <c r="O19" s="17">
        <f t="shared" ref="O19" si="16">1/(1-RANK(F19,F$3:F$19,1)/(COUNT(F$3:F$19)+1))</f>
        <v>2</v>
      </c>
      <c r="P19" s="17">
        <f t="shared" ref="P19" si="17">1/(1-RANK(G19,G$3:G$19,1)/(COUNT(G$3:G$19)+1))</f>
        <v>1.3846153846153846</v>
      </c>
      <c r="Q19" s="17">
        <f t="shared" ref="Q19" si="18">1/(1-RANK(H19,H$3:H$19,1)/(COUNT(H$3:H$19)+1))</f>
        <v>1.2857142857142856</v>
      </c>
      <c r="R19" s="17">
        <f t="shared" ref="R19" si="19">1/(1-RANK(I19,I$3:I$19,1)/(COUNT(I$3:I$19)+1))</f>
        <v>6.0000000000000018</v>
      </c>
      <c r="T19" s="17">
        <f t="shared" si="4"/>
        <v>6.402125060461537</v>
      </c>
      <c r="U19" s="17">
        <f t="shared" ref="U19" si="20">($V$23*(L19^$V$24-$V$25))/(1+U$2/$V$26)^$V$27</f>
        <v>7.8109271106284224</v>
      </c>
      <c r="V19" s="17">
        <f t="shared" ref="V19" si="21">($V$23*(M19^$V$24-$V$25))/(1+V$2/$V$26)^$V$27</f>
        <v>2.7680426904989281</v>
      </c>
      <c r="W19" s="17">
        <f t="shared" ref="W19" si="22">($V$23*(N19^$V$24-$V$25))/(1+W$2/$V$26)^$V$27</f>
        <v>2.1598067869211892</v>
      </c>
      <c r="X19" s="17">
        <f t="shared" ref="X19" si="23">($V$23*(O19^$V$24-$V$25))/(1+X$2/$V$26)^$V$27</f>
        <v>3.6656443956769995</v>
      </c>
      <c r="Y19" s="17">
        <f t="shared" ref="Y19" si="24">($V$23*(P19^$V$24-$V$25))/(1+Y$2/$V$26)^$V$27</f>
        <v>1.721709246306576</v>
      </c>
      <c r="Z19" s="17">
        <f t="shared" ref="Z19" si="25">($V$23*(Q19^$V$24-$V$25))/(1+Z$2/$V$26)^$V$27</f>
        <v>0.98233786230415554</v>
      </c>
      <c r="AA19" s="17">
        <f t="shared" ref="AA19" si="26">($V$23*(R19^$V$24-$V$25))/(1+AA$2/$V$26)^$V$27</f>
        <v>2.8665107764965718</v>
      </c>
      <c r="AC19" s="17">
        <f t="shared" si="5"/>
        <v>1.9540543465896612</v>
      </c>
      <c r="AD19" s="17">
        <f t="shared" si="6"/>
        <v>12.326609176145643</v>
      </c>
      <c r="AE19" s="17">
        <f t="shared" si="7"/>
        <v>6.076585666630166E-2</v>
      </c>
      <c r="AF19" s="17">
        <f t="shared" si="8"/>
        <v>0.93210662264150246</v>
      </c>
      <c r="AG19" s="17">
        <f t="shared" si="9"/>
        <v>1.7142453662366206</v>
      </c>
      <c r="AH19" s="17">
        <f t="shared" si="10"/>
        <v>0.2287620450686238</v>
      </c>
      <c r="AI19" s="17">
        <f t="shared" si="11"/>
        <v>3.4067764884256073</v>
      </c>
      <c r="AJ19" s="17">
        <f t="shared" si="12"/>
        <v>0.87140213039703296</v>
      </c>
    </row>
    <row r="20" spans="1:36" x14ac:dyDescent="0.25">
      <c r="A20" s="15" t="s">
        <v>21</v>
      </c>
      <c r="B20" s="17">
        <f>AVERAGE(B3:B19)</f>
        <v>25.943430050540915</v>
      </c>
      <c r="C20" s="17">
        <f t="shared" ref="C20:I20" si="27">AVERAGE(C3:C19)</f>
        <v>16.11081746427536</v>
      </c>
      <c r="D20" s="17">
        <f t="shared" si="27"/>
        <v>10.854541882352422</v>
      </c>
      <c r="E20" s="17">
        <f t="shared" si="27"/>
        <v>8.2856023460357946</v>
      </c>
      <c r="F20" s="17">
        <f t="shared" si="27"/>
        <v>6.0133202164773891</v>
      </c>
      <c r="G20" s="17">
        <f t="shared" si="27"/>
        <v>3.876881811250986</v>
      </c>
      <c r="H20" s="17">
        <f>AVERAGE(H3:H19)</f>
        <v>4.9028148134002612</v>
      </c>
      <c r="I20" s="17">
        <f t="shared" si="27"/>
        <v>2.3095727427116515</v>
      </c>
      <c r="AJ20" s="17">
        <f>SUM(AC3:AJ19)</f>
        <v>1193.724678852205</v>
      </c>
    </row>
    <row r="21" spans="1:36" x14ac:dyDescent="0.25">
      <c r="A21" s="15" t="s">
        <v>22</v>
      </c>
      <c r="B21" s="17">
        <f>_xlfn.STDEV.S(B3:B19)</f>
        <v>22.687094545366598</v>
      </c>
      <c r="C21" s="17">
        <f t="shared" ref="C21:I21" si="28">_xlfn.STDEV.S(C3:C19)</f>
        <v>11.311381840635155</v>
      </c>
      <c r="D21" s="17">
        <f t="shared" si="28"/>
        <v>5.4918873716645251</v>
      </c>
      <c r="E21" s="17">
        <f t="shared" si="28"/>
        <v>5.2160119906636826</v>
      </c>
      <c r="F21" s="17">
        <f t="shared" si="28"/>
        <v>3.6715743772383447</v>
      </c>
      <c r="G21" s="17">
        <f t="shared" si="28"/>
        <v>3.6520027154386487</v>
      </c>
      <c r="H21" s="17">
        <f>_xlfn.STDEV.S(H3:H19)</f>
        <v>2.9650545135562645</v>
      </c>
      <c r="I21" s="17">
        <f t="shared" si="28"/>
        <v>1.262753327354009</v>
      </c>
    </row>
    <row r="22" spans="1:36" x14ac:dyDescent="0.25">
      <c r="A22" s="15" t="s">
        <v>23</v>
      </c>
      <c r="B22" s="17">
        <f>SKEW(B3:B19)</f>
        <v>1.630139845373477</v>
      </c>
      <c r="C22" s="17">
        <f t="shared" ref="C22:I22" si="29">SKEW(C3:C19)</f>
        <v>0.5693628870034777</v>
      </c>
      <c r="D22" s="17">
        <f t="shared" si="29"/>
        <v>0.47245156777931396</v>
      </c>
      <c r="E22" s="17">
        <f t="shared" si="29"/>
        <v>1.2348724956059787</v>
      </c>
      <c r="F22" s="17">
        <f t="shared" si="29"/>
        <v>1.7063801686042841</v>
      </c>
      <c r="G22" s="17">
        <f t="shared" si="29"/>
        <v>2.888587906330482</v>
      </c>
      <c r="H22" s="17">
        <f>SKEW(H3:H19)</f>
        <v>1.6394318928852076</v>
      </c>
      <c r="I22" s="17">
        <f t="shared" si="29"/>
        <v>0.52127554554278566</v>
      </c>
    </row>
    <row r="23" spans="1:36" x14ac:dyDescent="0.25">
      <c r="A23" s="15" t="s">
        <v>24</v>
      </c>
      <c r="B23" s="17">
        <f>B21/B20</f>
        <v>0.87448323144508711</v>
      </c>
      <c r="C23" s="17">
        <f t="shared" ref="C23:I23" si="30">C21/C20</f>
        <v>0.70209856611667121</v>
      </c>
      <c r="D23" s="17">
        <f t="shared" si="30"/>
        <v>0.50595293944126463</v>
      </c>
      <c r="E23" s="17">
        <f t="shared" si="30"/>
        <v>0.62952719341633112</v>
      </c>
      <c r="F23" s="17">
        <f t="shared" si="30"/>
        <v>0.61057356752392566</v>
      </c>
      <c r="G23" s="17">
        <f t="shared" si="30"/>
        <v>0.94199485391591709</v>
      </c>
      <c r="H23" s="17">
        <f t="shared" si="30"/>
        <v>0.60476575730583282</v>
      </c>
      <c r="I23" s="17">
        <f t="shared" si="30"/>
        <v>0.54674758841820248</v>
      </c>
      <c r="U23" t="s">
        <v>27</v>
      </c>
      <c r="V23" s="16">
        <v>1551.9548498486286</v>
      </c>
    </row>
    <row r="24" spans="1:36" x14ac:dyDescent="0.25">
      <c r="U24" t="s">
        <v>28</v>
      </c>
      <c r="V24" s="16">
        <v>0.15321504721462842</v>
      </c>
    </row>
    <row r="25" spans="1:36" x14ac:dyDescent="0.25">
      <c r="U25" t="s">
        <v>29</v>
      </c>
      <c r="V25" s="16">
        <v>0.95917807475638039</v>
      </c>
    </row>
    <row r="26" spans="1:36" x14ac:dyDescent="0.25">
      <c r="U26" t="s">
        <v>30</v>
      </c>
      <c r="V26" s="16">
        <v>4.3253208336983097E-3</v>
      </c>
    </row>
    <row r="27" spans="1:36" x14ac:dyDescent="0.25">
      <c r="U27" t="s">
        <v>31</v>
      </c>
      <c r="V27" s="16">
        <v>0.61049562854712702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IDF</vt:lpstr>
      <vt:lpstr>IDF_fit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Ιωάννης Τσουκαλάς</cp:lastModifiedBy>
  <dcterms:created xsi:type="dcterms:W3CDTF">2023-10-25T09:53:08Z</dcterms:created>
  <dcterms:modified xsi:type="dcterms:W3CDTF">2024-11-19T14:45:49Z</dcterms:modified>
</cp:coreProperties>
</file>