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185" tabRatio="756"/>
  </bookViews>
  <sheets>
    <sheet name="P" sheetId="1" r:id="rId1"/>
    <sheet name="PET_Hargreaves-Thornthwaite" sheetId="2" r:id="rId2"/>
    <sheet name="RDI_Hargreaves" sheetId="3" r:id="rId3"/>
    <sheet name="ΔΙΑΓΡΑΜΜΑ HARGREAVES " sheetId="4" r:id="rId4"/>
    <sheet name="RDI_Thornthwaite" sheetId="5" r:id="rId5"/>
    <sheet name="ΔΙΑΓΡΑΜΜΑ THORNWAITE" sheetId="6" r:id="rId6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6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4"/>
  <c r="B8" i="5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"/>
  <c r="F5" i="4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4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D71" i="3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7"/>
  <c r="D8"/>
  <c r="D9"/>
  <c r="D10"/>
  <c r="D11"/>
  <c r="D12"/>
  <c r="B54"/>
  <c r="B71"/>
  <c r="B70"/>
  <c r="B69"/>
  <c r="B68"/>
  <c r="B67"/>
  <c r="B66"/>
  <c r="B65"/>
  <c r="B64"/>
  <c r="B63"/>
  <c r="B62"/>
  <c r="B61"/>
  <c r="B60"/>
  <c r="B59"/>
  <c r="B58"/>
  <c r="B57"/>
  <c r="B56"/>
  <c r="B55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D14" i="2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3"/>
  <c r="D4"/>
  <c r="D5"/>
  <c r="D6"/>
  <c r="D7"/>
  <c r="D8"/>
  <c r="D9"/>
  <c r="D10"/>
  <c r="D11"/>
  <c r="D12"/>
  <c r="D13"/>
  <c r="D2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3"/>
  <c r="C4"/>
  <c r="C5"/>
  <c r="C6"/>
  <c r="C7"/>
  <c r="C8"/>
  <c r="C9"/>
  <c r="C10"/>
  <c r="C11"/>
  <c r="C12"/>
  <c r="C13"/>
  <c r="C2"/>
  <c r="O3"/>
  <c r="O4"/>
  <c r="O5"/>
  <c r="O6"/>
  <c r="O7"/>
  <c r="O8"/>
  <c r="O9"/>
  <c r="O10"/>
  <c r="O11"/>
  <c r="O12"/>
  <c r="O13"/>
  <c r="O2"/>
  <c r="O14" l="1"/>
  <c r="J3"/>
  <c r="J4"/>
  <c r="J5"/>
  <c r="J6"/>
  <c r="J7"/>
  <c r="J8"/>
  <c r="J9"/>
  <c r="J10"/>
  <c r="J11"/>
  <c r="J12"/>
  <c r="J13"/>
  <c r="J2"/>
  <c r="E4" i="1"/>
  <c r="E5"/>
  <c r="E6"/>
  <c r="E7"/>
  <c r="E8"/>
  <c r="E10"/>
  <c r="E11"/>
  <c r="E12"/>
  <c r="E14"/>
  <c r="E15"/>
  <c r="E16"/>
  <c r="E17"/>
  <c r="E18"/>
  <c r="E19"/>
  <c r="E20"/>
  <c r="E21"/>
  <c r="E22"/>
  <c r="E23"/>
  <c r="E25"/>
  <c r="E26"/>
  <c r="E3"/>
  <c r="C71" i="5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B73" s="1"/>
  <c r="V781" i="2"/>
  <c r="O781"/>
  <c r="V780"/>
  <c r="O780"/>
  <c r="V779"/>
  <c r="O779"/>
  <c r="V778"/>
  <c r="O778"/>
  <c r="V777"/>
  <c r="O777"/>
  <c r="V776"/>
  <c r="O776"/>
  <c r="V775"/>
  <c r="O775"/>
  <c r="V774"/>
  <c r="O774"/>
  <c r="V773"/>
  <c r="O773"/>
  <c r="V772"/>
  <c r="O772"/>
  <c r="V771"/>
  <c r="O771"/>
  <c r="V770"/>
  <c r="O770"/>
  <c r="P781" s="1"/>
  <c r="V769"/>
  <c r="O769"/>
  <c r="V768"/>
  <c r="O768"/>
  <c r="V767"/>
  <c r="O767"/>
  <c r="V766"/>
  <c r="O766"/>
  <c r="V765"/>
  <c r="O765"/>
  <c r="V764"/>
  <c r="O764"/>
  <c r="V763"/>
  <c r="O763"/>
  <c r="V762"/>
  <c r="O762"/>
  <c r="V761"/>
  <c r="O761"/>
  <c r="V760"/>
  <c r="O760"/>
  <c r="V759"/>
  <c r="O759"/>
  <c r="V758"/>
  <c r="O758"/>
  <c r="P769" s="1"/>
  <c r="V757"/>
  <c r="O757"/>
  <c r="V756"/>
  <c r="O756"/>
  <c r="V755"/>
  <c r="O755"/>
  <c r="V754"/>
  <c r="O754"/>
  <c r="V753"/>
  <c r="O753"/>
  <c r="V752"/>
  <c r="O752"/>
  <c r="V751"/>
  <c r="O751"/>
  <c r="V750"/>
  <c r="O750"/>
  <c r="V749"/>
  <c r="O749"/>
  <c r="V748"/>
  <c r="O748"/>
  <c r="V747"/>
  <c r="O747"/>
  <c r="V746"/>
  <c r="O746"/>
  <c r="P757" s="1"/>
  <c r="V745"/>
  <c r="O745"/>
  <c r="V744"/>
  <c r="O744"/>
  <c r="V743"/>
  <c r="O743"/>
  <c r="V742"/>
  <c r="O742"/>
  <c r="V741"/>
  <c r="O741"/>
  <c r="V740"/>
  <c r="O740"/>
  <c r="V739"/>
  <c r="O739"/>
  <c r="V738"/>
  <c r="O738"/>
  <c r="V737"/>
  <c r="O737"/>
  <c r="V736"/>
  <c r="O736"/>
  <c r="V735"/>
  <c r="O735"/>
  <c r="V734"/>
  <c r="O734"/>
  <c r="P745" s="1"/>
  <c r="V733"/>
  <c r="O733"/>
  <c r="V732"/>
  <c r="O732"/>
  <c r="V731"/>
  <c r="O731"/>
  <c r="V730"/>
  <c r="O730"/>
  <c r="V729"/>
  <c r="O729"/>
  <c r="V728"/>
  <c r="O728"/>
  <c r="V727"/>
  <c r="O727"/>
  <c r="V726"/>
  <c r="O726"/>
  <c r="V725"/>
  <c r="O725"/>
  <c r="V724"/>
  <c r="O724"/>
  <c r="V723"/>
  <c r="O723"/>
  <c r="V722"/>
  <c r="O722"/>
  <c r="P733" s="1"/>
  <c r="V721"/>
  <c r="O721"/>
  <c r="V720"/>
  <c r="O720"/>
  <c r="V719"/>
  <c r="O719"/>
  <c r="V718"/>
  <c r="O718"/>
  <c r="V717"/>
  <c r="O717"/>
  <c r="V716"/>
  <c r="O716"/>
  <c r="V715"/>
  <c r="O715"/>
  <c r="V714"/>
  <c r="O714"/>
  <c r="V713"/>
  <c r="O713"/>
  <c r="V712"/>
  <c r="O712"/>
  <c r="V711"/>
  <c r="O711"/>
  <c r="V710"/>
  <c r="O710"/>
  <c r="P721" s="1"/>
  <c r="V709"/>
  <c r="O709"/>
  <c r="V708"/>
  <c r="O708"/>
  <c r="V707"/>
  <c r="O707"/>
  <c r="V706"/>
  <c r="O706"/>
  <c r="V705"/>
  <c r="O705"/>
  <c r="V704"/>
  <c r="O704"/>
  <c r="V703"/>
  <c r="O703"/>
  <c r="V702"/>
  <c r="O702"/>
  <c r="V701"/>
  <c r="O701"/>
  <c r="V700"/>
  <c r="O700"/>
  <c r="V699"/>
  <c r="O699"/>
  <c r="V698"/>
  <c r="O698"/>
  <c r="P709" s="1"/>
  <c r="V697"/>
  <c r="O697"/>
  <c r="V696"/>
  <c r="O696"/>
  <c r="V695"/>
  <c r="O695"/>
  <c r="V694"/>
  <c r="O694"/>
  <c r="V693"/>
  <c r="O693"/>
  <c r="V692"/>
  <c r="O692"/>
  <c r="V691"/>
  <c r="O691"/>
  <c r="V690"/>
  <c r="O690"/>
  <c r="V689"/>
  <c r="O689"/>
  <c r="V688"/>
  <c r="O688"/>
  <c r="V687"/>
  <c r="O687"/>
  <c r="V686"/>
  <c r="O686"/>
  <c r="P697" s="1"/>
  <c r="V685"/>
  <c r="O685"/>
  <c r="V684"/>
  <c r="O684"/>
  <c r="V683"/>
  <c r="O683"/>
  <c r="V682"/>
  <c r="O682"/>
  <c r="V681"/>
  <c r="O681"/>
  <c r="V680"/>
  <c r="O680"/>
  <c r="V679"/>
  <c r="O679"/>
  <c r="V678"/>
  <c r="O678"/>
  <c r="V677"/>
  <c r="O677"/>
  <c r="V676"/>
  <c r="O676"/>
  <c r="V675"/>
  <c r="O675"/>
  <c r="V674"/>
  <c r="O674"/>
  <c r="P685" s="1"/>
  <c r="V673"/>
  <c r="O673"/>
  <c r="V672"/>
  <c r="O672"/>
  <c r="V671"/>
  <c r="O671"/>
  <c r="V670"/>
  <c r="O670"/>
  <c r="V669"/>
  <c r="O669"/>
  <c r="V668"/>
  <c r="O668"/>
  <c r="V667"/>
  <c r="O667"/>
  <c r="V666"/>
  <c r="O666"/>
  <c r="V665"/>
  <c r="O665"/>
  <c r="V664"/>
  <c r="O664"/>
  <c r="V663"/>
  <c r="O663"/>
  <c r="V662"/>
  <c r="O662"/>
  <c r="P673" s="1"/>
  <c r="V661"/>
  <c r="O661"/>
  <c r="V660"/>
  <c r="O660"/>
  <c r="V659"/>
  <c r="O659"/>
  <c r="V658"/>
  <c r="O658"/>
  <c r="V657"/>
  <c r="O657"/>
  <c r="V656"/>
  <c r="O656"/>
  <c r="V655"/>
  <c r="O655"/>
  <c r="V654"/>
  <c r="O654"/>
  <c r="V653"/>
  <c r="O653"/>
  <c r="V652"/>
  <c r="O652"/>
  <c r="V651"/>
  <c r="O651"/>
  <c r="V650"/>
  <c r="O650"/>
  <c r="V649"/>
  <c r="O649"/>
  <c r="V648"/>
  <c r="O648"/>
  <c r="V647"/>
  <c r="O647"/>
  <c r="V646"/>
  <c r="O646"/>
  <c r="V645"/>
  <c r="O645"/>
  <c r="V644"/>
  <c r="O644"/>
  <c r="V643"/>
  <c r="O643"/>
  <c r="V642"/>
  <c r="O642"/>
  <c r="V641"/>
  <c r="O641"/>
  <c r="V640"/>
  <c r="O640"/>
  <c r="V639"/>
  <c r="O639"/>
  <c r="V638"/>
  <c r="O638"/>
  <c r="P649" s="1"/>
  <c r="V637"/>
  <c r="O637"/>
  <c r="V636"/>
  <c r="O636"/>
  <c r="V635"/>
  <c r="O635"/>
  <c r="V634"/>
  <c r="O634"/>
  <c r="V633"/>
  <c r="O633"/>
  <c r="V632"/>
  <c r="O632"/>
  <c r="V631"/>
  <c r="O631"/>
  <c r="V630"/>
  <c r="O630"/>
  <c r="V629"/>
  <c r="O629"/>
  <c r="V628"/>
  <c r="O628"/>
  <c r="V627"/>
  <c r="O627"/>
  <c r="V626"/>
  <c r="O626"/>
  <c r="P637" s="1"/>
  <c r="V625"/>
  <c r="O625"/>
  <c r="V624"/>
  <c r="O624"/>
  <c r="V623"/>
  <c r="O623"/>
  <c r="V622"/>
  <c r="O622"/>
  <c r="V621"/>
  <c r="O621"/>
  <c r="V620"/>
  <c r="O620"/>
  <c r="V619"/>
  <c r="O619"/>
  <c r="V618"/>
  <c r="O618"/>
  <c r="V617"/>
  <c r="O617"/>
  <c r="V616"/>
  <c r="O616"/>
  <c r="V615"/>
  <c r="O615"/>
  <c r="V614"/>
  <c r="O614"/>
  <c r="P625" s="1"/>
  <c r="V613"/>
  <c r="O613"/>
  <c r="V612"/>
  <c r="O612"/>
  <c r="V611"/>
  <c r="O611"/>
  <c r="V610"/>
  <c r="O610"/>
  <c r="V609"/>
  <c r="O609"/>
  <c r="V608"/>
  <c r="O608"/>
  <c r="V607"/>
  <c r="O607"/>
  <c r="V606"/>
  <c r="O606"/>
  <c r="V605"/>
  <c r="O605"/>
  <c r="V604"/>
  <c r="O604"/>
  <c r="V603"/>
  <c r="O603"/>
  <c r="V602"/>
  <c r="O602"/>
  <c r="P613" s="1"/>
  <c r="V601"/>
  <c r="O601"/>
  <c r="V600"/>
  <c r="O600"/>
  <c r="V599"/>
  <c r="O599"/>
  <c r="V598"/>
  <c r="O598"/>
  <c r="V597"/>
  <c r="O597"/>
  <c r="V596"/>
  <c r="O596"/>
  <c r="V595"/>
  <c r="O595"/>
  <c r="V594"/>
  <c r="O594"/>
  <c r="V593"/>
  <c r="O593"/>
  <c r="V592"/>
  <c r="O592"/>
  <c r="V591"/>
  <c r="O591"/>
  <c r="V590"/>
  <c r="O590"/>
  <c r="P601" s="1"/>
  <c r="V589"/>
  <c r="O589"/>
  <c r="V588"/>
  <c r="O588"/>
  <c r="V587"/>
  <c r="O587"/>
  <c r="V586"/>
  <c r="O586"/>
  <c r="V585"/>
  <c r="O585"/>
  <c r="V584"/>
  <c r="O584"/>
  <c r="V583"/>
  <c r="O583"/>
  <c r="V582"/>
  <c r="O582"/>
  <c r="V581"/>
  <c r="O581"/>
  <c r="V580"/>
  <c r="O580"/>
  <c r="V579"/>
  <c r="O579"/>
  <c r="V578"/>
  <c r="O578"/>
  <c r="P589" s="1"/>
  <c r="V577"/>
  <c r="O577"/>
  <c r="V576"/>
  <c r="O576"/>
  <c r="V575"/>
  <c r="O575"/>
  <c r="V574"/>
  <c r="O574"/>
  <c r="V573"/>
  <c r="O573"/>
  <c r="V572"/>
  <c r="O572"/>
  <c r="V571"/>
  <c r="O571"/>
  <c r="V570"/>
  <c r="O570"/>
  <c r="V569"/>
  <c r="O569"/>
  <c r="V568"/>
  <c r="O568"/>
  <c r="V567"/>
  <c r="O567"/>
  <c r="V566"/>
  <c r="O566"/>
  <c r="V565"/>
  <c r="O565"/>
  <c r="V564"/>
  <c r="O564"/>
  <c r="V563"/>
  <c r="O563"/>
  <c r="V562"/>
  <c r="O562"/>
  <c r="V561"/>
  <c r="O561"/>
  <c r="V560"/>
  <c r="O560"/>
  <c r="V559"/>
  <c r="O559"/>
  <c r="V558"/>
  <c r="O558"/>
  <c r="V557"/>
  <c r="O557"/>
  <c r="V556"/>
  <c r="O556"/>
  <c r="V555"/>
  <c r="O555"/>
  <c r="V554"/>
  <c r="O554"/>
  <c r="P565" s="1"/>
  <c r="V553"/>
  <c r="O553"/>
  <c r="V552"/>
  <c r="O552"/>
  <c r="V551"/>
  <c r="O551"/>
  <c r="V550"/>
  <c r="O550"/>
  <c r="V549"/>
  <c r="O549"/>
  <c r="V548"/>
  <c r="O548"/>
  <c r="V547"/>
  <c r="O547"/>
  <c r="V546"/>
  <c r="O546"/>
  <c r="V545"/>
  <c r="O545"/>
  <c r="V544"/>
  <c r="O544"/>
  <c r="V543"/>
  <c r="O543"/>
  <c r="V542"/>
  <c r="O542"/>
  <c r="P553" s="1"/>
  <c r="V541"/>
  <c r="O541"/>
  <c r="V540"/>
  <c r="O540"/>
  <c r="V539"/>
  <c r="O539"/>
  <c r="V538"/>
  <c r="O538"/>
  <c r="V537"/>
  <c r="O537"/>
  <c r="V536"/>
  <c r="O536"/>
  <c r="V535"/>
  <c r="O535"/>
  <c r="V534"/>
  <c r="O534"/>
  <c r="V533"/>
  <c r="O533"/>
  <c r="V532"/>
  <c r="O532"/>
  <c r="V531"/>
  <c r="O531"/>
  <c r="V530"/>
  <c r="O530"/>
  <c r="P541" s="1"/>
  <c r="V529"/>
  <c r="O529"/>
  <c r="V528"/>
  <c r="O528"/>
  <c r="V527"/>
  <c r="O527"/>
  <c r="V526"/>
  <c r="O526"/>
  <c r="V525"/>
  <c r="O525"/>
  <c r="V524"/>
  <c r="O524"/>
  <c r="V523"/>
  <c r="O523"/>
  <c r="V522"/>
  <c r="O522"/>
  <c r="V521"/>
  <c r="O521"/>
  <c r="V520"/>
  <c r="O520"/>
  <c r="V519"/>
  <c r="O519"/>
  <c r="V518"/>
  <c r="O518"/>
  <c r="P529" s="1"/>
  <c r="V517"/>
  <c r="O517"/>
  <c r="V516"/>
  <c r="O516"/>
  <c r="V515"/>
  <c r="O515"/>
  <c r="V514"/>
  <c r="O514"/>
  <c r="V513"/>
  <c r="O513"/>
  <c r="V512"/>
  <c r="O512"/>
  <c r="V511"/>
  <c r="O511"/>
  <c r="V510"/>
  <c r="O510"/>
  <c r="V509"/>
  <c r="O509"/>
  <c r="V508"/>
  <c r="O508"/>
  <c r="V507"/>
  <c r="O507"/>
  <c r="V506"/>
  <c r="O506"/>
  <c r="P517" s="1"/>
  <c r="V505"/>
  <c r="O505"/>
  <c r="V504"/>
  <c r="O504"/>
  <c r="V503"/>
  <c r="O503"/>
  <c r="V502"/>
  <c r="O502"/>
  <c r="V501"/>
  <c r="O501"/>
  <c r="V500"/>
  <c r="O500"/>
  <c r="V499"/>
  <c r="O499"/>
  <c r="V498"/>
  <c r="O498"/>
  <c r="V497"/>
  <c r="O497"/>
  <c r="V496"/>
  <c r="O496"/>
  <c r="V495"/>
  <c r="O495"/>
  <c r="V494"/>
  <c r="O494"/>
  <c r="P505" s="1"/>
  <c r="V493"/>
  <c r="O493"/>
  <c r="V492"/>
  <c r="O492"/>
  <c r="V491"/>
  <c r="O491"/>
  <c r="V490"/>
  <c r="O490"/>
  <c r="V489"/>
  <c r="O489"/>
  <c r="V488"/>
  <c r="O488"/>
  <c r="V487"/>
  <c r="O487"/>
  <c r="V486"/>
  <c r="O486"/>
  <c r="V485"/>
  <c r="O485"/>
  <c r="V484"/>
  <c r="O484"/>
  <c r="V483"/>
  <c r="O483"/>
  <c r="V482"/>
  <c r="O482"/>
  <c r="P493" s="1"/>
  <c r="V481"/>
  <c r="O481"/>
  <c r="V480"/>
  <c r="O480"/>
  <c r="V479"/>
  <c r="O479"/>
  <c r="V478"/>
  <c r="O478"/>
  <c r="V477"/>
  <c r="O477"/>
  <c r="V476"/>
  <c r="O476"/>
  <c r="V475"/>
  <c r="O475"/>
  <c r="V474"/>
  <c r="O474"/>
  <c r="V473"/>
  <c r="O473"/>
  <c r="V472"/>
  <c r="O472"/>
  <c r="V471"/>
  <c r="O471"/>
  <c r="V470"/>
  <c r="O470"/>
  <c r="P481" s="1"/>
  <c r="V469"/>
  <c r="O469"/>
  <c r="V468"/>
  <c r="O468"/>
  <c r="V467"/>
  <c r="O467"/>
  <c r="V466"/>
  <c r="O466"/>
  <c r="V465"/>
  <c r="O465"/>
  <c r="V464"/>
  <c r="O464"/>
  <c r="V463"/>
  <c r="O463"/>
  <c r="V462"/>
  <c r="O462"/>
  <c r="V461"/>
  <c r="O461"/>
  <c r="V460"/>
  <c r="O460"/>
  <c r="V459"/>
  <c r="O459"/>
  <c r="V458"/>
  <c r="O458"/>
  <c r="P469" s="1"/>
  <c r="V457"/>
  <c r="O457"/>
  <c r="V456"/>
  <c r="O456"/>
  <c r="V455"/>
  <c r="O455"/>
  <c r="V454"/>
  <c r="O454"/>
  <c r="V453"/>
  <c r="O453"/>
  <c r="V452"/>
  <c r="O452"/>
  <c r="V451"/>
  <c r="O451"/>
  <c r="V450"/>
  <c r="O450"/>
  <c r="V449"/>
  <c r="O449"/>
  <c r="V448"/>
  <c r="O448"/>
  <c r="V447"/>
  <c r="O447"/>
  <c r="V446"/>
  <c r="O446"/>
  <c r="P457" s="1"/>
  <c r="V445"/>
  <c r="O445"/>
  <c r="V444"/>
  <c r="O444"/>
  <c r="V443"/>
  <c r="O443"/>
  <c r="V442"/>
  <c r="O442"/>
  <c r="V441"/>
  <c r="O441"/>
  <c r="V440"/>
  <c r="O440"/>
  <c r="V439"/>
  <c r="O439"/>
  <c r="V438"/>
  <c r="O438"/>
  <c r="V437"/>
  <c r="O437"/>
  <c r="V436"/>
  <c r="O436"/>
  <c r="V435"/>
  <c r="O435"/>
  <c r="V434"/>
  <c r="O434"/>
  <c r="P445" s="1"/>
  <c r="V433"/>
  <c r="O433"/>
  <c r="V432"/>
  <c r="O432"/>
  <c r="V431"/>
  <c r="O431"/>
  <c r="V430"/>
  <c r="O430"/>
  <c r="V429"/>
  <c r="O429"/>
  <c r="V428"/>
  <c r="O428"/>
  <c r="V427"/>
  <c r="O427"/>
  <c r="V426"/>
  <c r="O426"/>
  <c r="V425"/>
  <c r="O425"/>
  <c r="V424"/>
  <c r="O424"/>
  <c r="V423"/>
  <c r="O423"/>
  <c r="V422"/>
  <c r="O422"/>
  <c r="P433" s="1"/>
  <c r="V421"/>
  <c r="O421"/>
  <c r="V420"/>
  <c r="O420"/>
  <c r="V419"/>
  <c r="O419"/>
  <c r="V418"/>
  <c r="O418"/>
  <c r="V417"/>
  <c r="O417"/>
  <c r="V416"/>
  <c r="O416"/>
  <c r="V415"/>
  <c r="O415"/>
  <c r="V414"/>
  <c r="O414"/>
  <c r="V413"/>
  <c r="O413"/>
  <c r="V412"/>
  <c r="O412"/>
  <c r="V411"/>
  <c r="O411"/>
  <c r="V410"/>
  <c r="O410"/>
  <c r="P421" s="1"/>
  <c r="V409"/>
  <c r="O409"/>
  <c r="V408"/>
  <c r="O408"/>
  <c r="V407"/>
  <c r="O407"/>
  <c r="V406"/>
  <c r="O406"/>
  <c r="V405"/>
  <c r="O405"/>
  <c r="V404"/>
  <c r="O404"/>
  <c r="V403"/>
  <c r="O403"/>
  <c r="V402"/>
  <c r="O402"/>
  <c r="V401"/>
  <c r="O401"/>
  <c r="V400"/>
  <c r="O400"/>
  <c r="V399"/>
  <c r="O399"/>
  <c r="V398"/>
  <c r="O398"/>
  <c r="P409" s="1"/>
  <c r="V397"/>
  <c r="O397"/>
  <c r="V396"/>
  <c r="O396"/>
  <c r="V395"/>
  <c r="O395"/>
  <c r="V394"/>
  <c r="O394"/>
  <c r="V393"/>
  <c r="O393"/>
  <c r="V392"/>
  <c r="O392"/>
  <c r="V391"/>
  <c r="O391"/>
  <c r="V390"/>
  <c r="O390"/>
  <c r="V389"/>
  <c r="O389"/>
  <c r="V388"/>
  <c r="O388"/>
  <c r="V387"/>
  <c r="O387"/>
  <c r="V386"/>
  <c r="O386"/>
  <c r="V385"/>
  <c r="O385"/>
  <c r="V384"/>
  <c r="O384"/>
  <c r="V383"/>
  <c r="O383"/>
  <c r="V382"/>
  <c r="O382"/>
  <c r="V381"/>
  <c r="O381"/>
  <c r="V380"/>
  <c r="O380"/>
  <c r="V379"/>
  <c r="O379"/>
  <c r="V378"/>
  <c r="O378"/>
  <c r="V377"/>
  <c r="O377"/>
  <c r="V376"/>
  <c r="O376"/>
  <c r="V375"/>
  <c r="O375"/>
  <c r="V374"/>
  <c r="O374"/>
  <c r="P385" s="1"/>
  <c r="V373"/>
  <c r="O373"/>
  <c r="V372"/>
  <c r="O372"/>
  <c r="V371"/>
  <c r="O371"/>
  <c r="V370"/>
  <c r="O370"/>
  <c r="V369"/>
  <c r="O369"/>
  <c r="V368"/>
  <c r="O368"/>
  <c r="V367"/>
  <c r="O367"/>
  <c r="V366"/>
  <c r="O366"/>
  <c r="V365"/>
  <c r="O365"/>
  <c r="V364"/>
  <c r="O364"/>
  <c r="V363"/>
  <c r="O363"/>
  <c r="V362"/>
  <c r="O362"/>
  <c r="P373" s="1"/>
  <c r="V361"/>
  <c r="O361"/>
  <c r="V360"/>
  <c r="O360"/>
  <c r="V359"/>
  <c r="O359"/>
  <c r="V358"/>
  <c r="O358"/>
  <c r="V357"/>
  <c r="O357"/>
  <c r="V356"/>
  <c r="O356"/>
  <c r="V355"/>
  <c r="O355"/>
  <c r="V354"/>
  <c r="O354"/>
  <c r="V353"/>
  <c r="O353"/>
  <c r="V352"/>
  <c r="O352"/>
  <c r="V351"/>
  <c r="O351"/>
  <c r="V350"/>
  <c r="O350"/>
  <c r="P361" s="1"/>
  <c r="V349"/>
  <c r="O349"/>
  <c r="V348"/>
  <c r="O348"/>
  <c r="V347"/>
  <c r="O347"/>
  <c r="V346"/>
  <c r="O346"/>
  <c r="V345"/>
  <c r="O345"/>
  <c r="V344"/>
  <c r="O344"/>
  <c r="V343"/>
  <c r="O343"/>
  <c r="V342"/>
  <c r="O342"/>
  <c r="V341"/>
  <c r="O341"/>
  <c r="V340"/>
  <c r="O340"/>
  <c r="V339"/>
  <c r="O339"/>
  <c r="V338"/>
  <c r="O338"/>
  <c r="P349" s="1"/>
  <c r="V337"/>
  <c r="O337"/>
  <c r="V336"/>
  <c r="O336"/>
  <c r="V335"/>
  <c r="O335"/>
  <c r="V334"/>
  <c r="O334"/>
  <c r="V333"/>
  <c r="O333"/>
  <c r="V332"/>
  <c r="O332"/>
  <c r="V331"/>
  <c r="O331"/>
  <c r="V330"/>
  <c r="O330"/>
  <c r="V329"/>
  <c r="O329"/>
  <c r="V328"/>
  <c r="O328"/>
  <c r="V327"/>
  <c r="O327"/>
  <c r="V326"/>
  <c r="O326"/>
  <c r="P337" s="1"/>
  <c r="V325"/>
  <c r="O325"/>
  <c r="V324"/>
  <c r="O324"/>
  <c r="V323"/>
  <c r="O323"/>
  <c r="V322"/>
  <c r="O322"/>
  <c r="V321"/>
  <c r="O321"/>
  <c r="V320"/>
  <c r="O320"/>
  <c r="V319"/>
  <c r="O319"/>
  <c r="V318"/>
  <c r="O318"/>
  <c r="V317"/>
  <c r="O317"/>
  <c r="V316"/>
  <c r="O316"/>
  <c r="V315"/>
  <c r="O315"/>
  <c r="V314"/>
  <c r="O314"/>
  <c r="P325" s="1"/>
  <c r="V313"/>
  <c r="O313"/>
  <c r="V312"/>
  <c r="O312"/>
  <c r="V311"/>
  <c r="O311"/>
  <c r="V310"/>
  <c r="O310"/>
  <c r="V309"/>
  <c r="O309"/>
  <c r="V308"/>
  <c r="O308"/>
  <c r="V307"/>
  <c r="O307"/>
  <c r="V306"/>
  <c r="O306"/>
  <c r="V305"/>
  <c r="O305"/>
  <c r="V304"/>
  <c r="O304"/>
  <c r="P313" s="1"/>
  <c r="V303"/>
  <c r="O303"/>
  <c r="V302"/>
  <c r="O302"/>
  <c r="V301"/>
  <c r="O301"/>
  <c r="V300"/>
  <c r="O300"/>
  <c r="V299"/>
  <c r="O299"/>
  <c r="V298"/>
  <c r="O298"/>
  <c r="V297"/>
  <c r="O297"/>
  <c r="V296"/>
  <c r="O296"/>
  <c r="V295"/>
  <c r="O295"/>
  <c r="V294"/>
  <c r="O294"/>
  <c r="V293"/>
  <c r="O293"/>
  <c r="V292"/>
  <c r="O292"/>
  <c r="V291"/>
  <c r="O291"/>
  <c r="V290"/>
  <c r="O290"/>
  <c r="P301" s="1"/>
  <c r="V289"/>
  <c r="O289"/>
  <c r="V288"/>
  <c r="O288"/>
  <c r="V287"/>
  <c r="O287"/>
  <c r="V286"/>
  <c r="O286"/>
  <c r="V285"/>
  <c r="O285"/>
  <c r="V284"/>
  <c r="O284"/>
  <c r="V283"/>
  <c r="O283"/>
  <c r="V282"/>
  <c r="O282"/>
  <c r="V281"/>
  <c r="O281"/>
  <c r="V280"/>
  <c r="O280"/>
  <c r="P289" s="1"/>
  <c r="V279"/>
  <c r="O279"/>
  <c r="V278"/>
  <c r="O278"/>
  <c r="V277"/>
  <c r="O277"/>
  <c r="V276"/>
  <c r="O276"/>
  <c r="V275"/>
  <c r="O275"/>
  <c r="V274"/>
  <c r="O274"/>
  <c r="V273"/>
  <c r="O273"/>
  <c r="V272"/>
  <c r="O272"/>
  <c r="V271"/>
  <c r="O271"/>
  <c r="V270"/>
  <c r="O270"/>
  <c r="V269"/>
  <c r="O269"/>
  <c r="V268"/>
  <c r="O268"/>
  <c r="V267"/>
  <c r="O267"/>
  <c r="V266"/>
  <c r="O266"/>
  <c r="P277" s="1"/>
  <c r="V265"/>
  <c r="O265"/>
  <c r="V264"/>
  <c r="O264"/>
  <c r="V263"/>
  <c r="O263"/>
  <c r="V262"/>
  <c r="O262"/>
  <c r="V261"/>
  <c r="O261"/>
  <c r="V260"/>
  <c r="O260"/>
  <c r="V259"/>
  <c r="O259"/>
  <c r="V258"/>
  <c r="O258"/>
  <c r="V257"/>
  <c r="O257"/>
  <c r="V256"/>
  <c r="O256"/>
  <c r="V255"/>
  <c r="O255"/>
  <c r="V254"/>
  <c r="O254"/>
  <c r="P265" s="1"/>
  <c r="V253"/>
  <c r="O253"/>
  <c r="V252"/>
  <c r="O252"/>
  <c r="V251"/>
  <c r="O251"/>
  <c r="V250"/>
  <c r="O250"/>
  <c r="V249"/>
  <c r="O249"/>
  <c r="V248"/>
  <c r="O248"/>
  <c r="V247"/>
  <c r="O247"/>
  <c r="V246"/>
  <c r="O246"/>
  <c r="V245"/>
  <c r="O245"/>
  <c r="V244"/>
  <c r="O244"/>
  <c r="V243"/>
  <c r="O243"/>
  <c r="V242"/>
  <c r="O242"/>
  <c r="V241"/>
  <c r="O241"/>
  <c r="V240"/>
  <c r="O240"/>
  <c r="V239"/>
  <c r="O239"/>
  <c r="V238"/>
  <c r="O238"/>
  <c r="V237"/>
  <c r="O237"/>
  <c r="V236"/>
  <c r="O236"/>
  <c r="V235"/>
  <c r="O235"/>
  <c r="V234"/>
  <c r="O234"/>
  <c r="V233"/>
  <c r="O233"/>
  <c r="V232"/>
  <c r="O232"/>
  <c r="V231"/>
  <c r="O231"/>
  <c r="V230"/>
  <c r="O230"/>
  <c r="P241" s="1"/>
  <c r="V229"/>
  <c r="O229"/>
  <c r="V228"/>
  <c r="O228"/>
  <c r="V227"/>
  <c r="O227"/>
  <c r="V226"/>
  <c r="O226"/>
  <c r="V225"/>
  <c r="O225"/>
  <c r="V224"/>
  <c r="O224"/>
  <c r="V223"/>
  <c r="O223"/>
  <c r="V222"/>
  <c r="O222"/>
  <c r="V221"/>
  <c r="O221"/>
  <c r="V220"/>
  <c r="O220"/>
  <c r="V219"/>
  <c r="O219"/>
  <c r="V218"/>
  <c r="O218"/>
  <c r="P229" s="1"/>
  <c r="V217"/>
  <c r="O217"/>
  <c r="V216"/>
  <c r="O216"/>
  <c r="V215"/>
  <c r="O215"/>
  <c r="V214"/>
  <c r="O214"/>
  <c r="V213"/>
  <c r="O213"/>
  <c r="V212"/>
  <c r="O212"/>
  <c r="V211"/>
  <c r="O211"/>
  <c r="V210"/>
  <c r="O210"/>
  <c r="V209"/>
  <c r="O209"/>
  <c r="V208"/>
  <c r="O208"/>
  <c r="V207"/>
  <c r="O207"/>
  <c r="V206"/>
  <c r="O206"/>
  <c r="V205"/>
  <c r="O205"/>
  <c r="V204"/>
  <c r="O204"/>
  <c r="V203"/>
  <c r="O203"/>
  <c r="V202"/>
  <c r="O202"/>
  <c r="V201"/>
  <c r="O201"/>
  <c r="V200"/>
  <c r="O200"/>
  <c r="V199"/>
  <c r="O199"/>
  <c r="V198"/>
  <c r="O198"/>
  <c r="V197"/>
  <c r="O197"/>
  <c r="V196"/>
  <c r="O196"/>
  <c r="V195"/>
  <c r="O195"/>
  <c r="V194"/>
  <c r="O194"/>
  <c r="P205" s="1"/>
  <c r="V193"/>
  <c r="P193"/>
  <c r="Q193" s="1"/>
  <c r="O193"/>
  <c r="V192"/>
  <c r="O192"/>
  <c r="V191"/>
  <c r="O191"/>
  <c r="V190"/>
  <c r="O190"/>
  <c r="V189"/>
  <c r="O189"/>
  <c r="V188"/>
  <c r="O188"/>
  <c r="V187"/>
  <c r="O187"/>
  <c r="V186"/>
  <c r="O186"/>
  <c r="V185"/>
  <c r="O185"/>
  <c r="V184"/>
  <c r="O184"/>
  <c r="V183"/>
  <c r="O183"/>
  <c r="V182"/>
  <c r="O182"/>
  <c r="V181"/>
  <c r="O181"/>
  <c r="V180"/>
  <c r="O180"/>
  <c r="V179"/>
  <c r="O179"/>
  <c r="V178"/>
  <c r="O178"/>
  <c r="V177"/>
  <c r="O177"/>
  <c r="V176"/>
  <c r="O176"/>
  <c r="V175"/>
  <c r="O175"/>
  <c r="V174"/>
  <c r="O174"/>
  <c r="V173"/>
  <c r="O173"/>
  <c r="V172"/>
  <c r="O172"/>
  <c r="V171"/>
  <c r="O171"/>
  <c r="V170"/>
  <c r="O170"/>
  <c r="P181" s="1"/>
  <c r="V169"/>
  <c r="O169"/>
  <c r="V168"/>
  <c r="O168"/>
  <c r="V167"/>
  <c r="O167"/>
  <c r="V166"/>
  <c r="O166"/>
  <c r="V165"/>
  <c r="O165"/>
  <c r="V164"/>
  <c r="O164"/>
  <c r="V163"/>
  <c r="O163"/>
  <c r="V162"/>
  <c r="O162"/>
  <c r="V161"/>
  <c r="O161"/>
  <c r="V160"/>
  <c r="O160"/>
  <c r="V159"/>
  <c r="O159"/>
  <c r="V158"/>
  <c r="O158"/>
  <c r="V157"/>
  <c r="O157"/>
  <c r="V156"/>
  <c r="O156"/>
  <c r="V155"/>
  <c r="O155"/>
  <c r="V154"/>
  <c r="O154"/>
  <c r="V153"/>
  <c r="O153"/>
  <c r="V152"/>
  <c r="O152"/>
  <c r="V151"/>
  <c r="O151"/>
  <c r="V150"/>
  <c r="O150"/>
  <c r="V149"/>
  <c r="O149"/>
  <c r="V148"/>
  <c r="O148"/>
  <c r="V147"/>
  <c r="O147"/>
  <c r="V146"/>
  <c r="O146"/>
  <c r="P157" s="1"/>
  <c r="V145"/>
  <c r="O145"/>
  <c r="V144"/>
  <c r="O144"/>
  <c r="V143"/>
  <c r="O143"/>
  <c r="V142"/>
  <c r="O142"/>
  <c r="V141"/>
  <c r="O141"/>
  <c r="V140"/>
  <c r="O140"/>
  <c r="V139"/>
  <c r="O139"/>
  <c r="V138"/>
  <c r="O138"/>
  <c r="V137"/>
  <c r="O137"/>
  <c r="V136"/>
  <c r="O136"/>
  <c r="V135"/>
  <c r="O135"/>
  <c r="V134"/>
  <c r="O134"/>
  <c r="P145" s="1"/>
  <c r="V133"/>
  <c r="O133"/>
  <c r="V132"/>
  <c r="O132"/>
  <c r="V131"/>
  <c r="O131"/>
  <c r="V130"/>
  <c r="O130"/>
  <c r="V129"/>
  <c r="O129"/>
  <c r="V128"/>
  <c r="O128"/>
  <c r="V127"/>
  <c r="O127"/>
  <c r="V126"/>
  <c r="O126"/>
  <c r="V125"/>
  <c r="O125"/>
  <c r="V124"/>
  <c r="O124"/>
  <c r="V123"/>
  <c r="O123"/>
  <c r="V122"/>
  <c r="O122"/>
  <c r="P133" s="1"/>
  <c r="V121"/>
  <c r="O121"/>
  <c r="V120"/>
  <c r="O120"/>
  <c r="V119"/>
  <c r="O119"/>
  <c r="V118"/>
  <c r="O118"/>
  <c r="V117"/>
  <c r="O117"/>
  <c r="V116"/>
  <c r="O116"/>
  <c r="V115"/>
  <c r="O115"/>
  <c r="V114"/>
  <c r="O114"/>
  <c r="V113"/>
  <c r="O113"/>
  <c r="V112"/>
  <c r="O112"/>
  <c r="V111"/>
  <c r="O111"/>
  <c r="V110"/>
  <c r="O110"/>
  <c r="P121" s="1"/>
  <c r="V109"/>
  <c r="O109"/>
  <c r="V108"/>
  <c r="O108"/>
  <c r="V107"/>
  <c r="O107"/>
  <c r="V106"/>
  <c r="O106"/>
  <c r="V105"/>
  <c r="O105"/>
  <c r="V104"/>
  <c r="O104"/>
  <c r="V103"/>
  <c r="O103"/>
  <c r="V102"/>
  <c r="O102"/>
  <c r="V101"/>
  <c r="O101"/>
  <c r="V100"/>
  <c r="O100"/>
  <c r="V99"/>
  <c r="O99"/>
  <c r="V98"/>
  <c r="O98"/>
  <c r="P109" s="1"/>
  <c r="V97"/>
  <c r="O97"/>
  <c r="V96"/>
  <c r="O96"/>
  <c r="V95"/>
  <c r="O95"/>
  <c r="V94"/>
  <c r="O94"/>
  <c r="V93"/>
  <c r="O93"/>
  <c r="V92"/>
  <c r="O92"/>
  <c r="V91"/>
  <c r="O91"/>
  <c r="V90"/>
  <c r="O90"/>
  <c r="V89"/>
  <c r="O89"/>
  <c r="V88"/>
  <c r="O88"/>
  <c r="V87"/>
  <c r="O87"/>
  <c r="V86"/>
  <c r="O86"/>
  <c r="P97" s="1"/>
  <c r="V85"/>
  <c r="O85"/>
  <c r="V84"/>
  <c r="O84"/>
  <c r="V83"/>
  <c r="O83"/>
  <c r="V82"/>
  <c r="O82"/>
  <c r="V81"/>
  <c r="O81"/>
  <c r="V80"/>
  <c r="O80"/>
  <c r="V79"/>
  <c r="O79"/>
  <c r="V78"/>
  <c r="O78"/>
  <c r="V77"/>
  <c r="O77"/>
  <c r="V76"/>
  <c r="O76"/>
  <c r="V75"/>
  <c r="O75"/>
  <c r="V74"/>
  <c r="O74"/>
  <c r="P85" s="1"/>
  <c r="V73"/>
  <c r="O73"/>
  <c r="V72"/>
  <c r="O72"/>
  <c r="V71"/>
  <c r="O71"/>
  <c r="V70"/>
  <c r="O70"/>
  <c r="V69"/>
  <c r="O69"/>
  <c r="V68"/>
  <c r="O68"/>
  <c r="V67"/>
  <c r="O67"/>
  <c r="V66"/>
  <c r="O66"/>
  <c r="V65"/>
  <c r="O65"/>
  <c r="V64"/>
  <c r="O64"/>
  <c r="V63"/>
  <c r="O63"/>
  <c r="V62"/>
  <c r="O62"/>
  <c r="P73" s="1"/>
  <c r="V61"/>
  <c r="O61"/>
  <c r="V60"/>
  <c r="O60"/>
  <c r="V59"/>
  <c r="O59"/>
  <c r="V58"/>
  <c r="O58"/>
  <c r="V57"/>
  <c r="O57"/>
  <c r="V56"/>
  <c r="O56"/>
  <c r="V55"/>
  <c r="O55"/>
  <c r="V54"/>
  <c r="O54"/>
  <c r="V53"/>
  <c r="O53"/>
  <c r="V52"/>
  <c r="O52"/>
  <c r="V51"/>
  <c r="O51"/>
  <c r="V50"/>
  <c r="O50"/>
  <c r="P61" s="1"/>
  <c r="V49"/>
  <c r="O49"/>
  <c r="V48"/>
  <c r="O48"/>
  <c r="V47"/>
  <c r="O47"/>
  <c r="V46"/>
  <c r="O46"/>
  <c r="V45"/>
  <c r="O45"/>
  <c r="V44"/>
  <c r="O44"/>
  <c r="V43"/>
  <c r="O43"/>
  <c r="V42"/>
  <c r="O42"/>
  <c r="V41"/>
  <c r="O41"/>
  <c r="V40"/>
  <c r="O40"/>
  <c r="V39"/>
  <c r="O39"/>
  <c r="V38"/>
  <c r="O38"/>
  <c r="P49" s="1"/>
  <c r="Q49" s="1"/>
  <c r="V37"/>
  <c r="O37"/>
  <c r="V36"/>
  <c r="O36"/>
  <c r="V35"/>
  <c r="O35"/>
  <c r="V34"/>
  <c r="O34"/>
  <c r="V33"/>
  <c r="O33"/>
  <c r="V32"/>
  <c r="O32"/>
  <c r="V31"/>
  <c r="O31"/>
  <c r="V30"/>
  <c r="O30"/>
  <c r="V29"/>
  <c r="O29"/>
  <c r="V28"/>
  <c r="O28"/>
  <c r="V27"/>
  <c r="O27"/>
  <c r="V26"/>
  <c r="O26"/>
  <c r="V25"/>
  <c r="O25"/>
  <c r="V24"/>
  <c r="O24"/>
  <c r="V23"/>
  <c r="O23"/>
  <c r="V22"/>
  <c r="O22"/>
  <c r="V21"/>
  <c r="O21"/>
  <c r="V20"/>
  <c r="O20"/>
  <c r="V19"/>
  <c r="O19"/>
  <c r="V18"/>
  <c r="O18"/>
  <c r="V17"/>
  <c r="O17"/>
  <c r="V16"/>
  <c r="O16"/>
  <c r="V15"/>
  <c r="O15"/>
  <c r="V14"/>
  <c r="V3"/>
  <c r="V4"/>
  <c r="V5"/>
  <c r="V6"/>
  <c r="V7"/>
  <c r="V8"/>
  <c r="V9"/>
  <c r="V10"/>
  <c r="V11"/>
  <c r="V12"/>
  <c r="V13"/>
  <c r="V2"/>
  <c r="P13"/>
  <c r="E8" i="3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"/>
  <c r="C8"/>
  <c r="C9"/>
  <c r="C10"/>
  <c r="C11"/>
  <c r="F11" s="1"/>
  <c r="C12"/>
  <c r="C13"/>
  <c r="C14"/>
  <c r="C15"/>
  <c r="F15" s="1"/>
  <c r="C16"/>
  <c r="C17"/>
  <c r="C18"/>
  <c r="C19"/>
  <c r="F19" s="1"/>
  <c r="C20"/>
  <c r="C21"/>
  <c r="C22"/>
  <c r="C23"/>
  <c r="F23" s="1"/>
  <c r="C24"/>
  <c r="C25"/>
  <c r="C26"/>
  <c r="C27"/>
  <c r="F27" s="1"/>
  <c r="C28"/>
  <c r="C29"/>
  <c r="C30"/>
  <c r="C31"/>
  <c r="F31" s="1"/>
  <c r="C32"/>
  <c r="C33"/>
  <c r="C34"/>
  <c r="C35"/>
  <c r="F35" s="1"/>
  <c r="C36"/>
  <c r="C37"/>
  <c r="C38"/>
  <c r="C39"/>
  <c r="F39" s="1"/>
  <c r="C40"/>
  <c r="C41"/>
  <c r="C42"/>
  <c r="C43"/>
  <c r="F43" s="1"/>
  <c r="C44"/>
  <c r="C45"/>
  <c r="C46"/>
  <c r="C47"/>
  <c r="F47" s="1"/>
  <c r="C48"/>
  <c r="C49"/>
  <c r="C50"/>
  <c r="C51"/>
  <c r="F51" s="1"/>
  <c r="C52"/>
  <c r="C53"/>
  <c r="C54"/>
  <c r="C55"/>
  <c r="F55" s="1"/>
  <c r="C56"/>
  <c r="C57"/>
  <c r="C58"/>
  <c r="C59"/>
  <c r="F59" s="1"/>
  <c r="C60"/>
  <c r="C61"/>
  <c r="C62"/>
  <c r="C63"/>
  <c r="F63" s="1"/>
  <c r="C64"/>
  <c r="C65"/>
  <c r="C66"/>
  <c r="C67"/>
  <c r="F67" s="1"/>
  <c r="C68"/>
  <c r="C69"/>
  <c r="C70"/>
  <c r="C71"/>
  <c r="F71" s="1"/>
  <c r="C7"/>
  <c r="D785" i="2"/>
  <c r="D786"/>
  <c r="D787"/>
  <c r="D788"/>
  <c r="D789"/>
  <c r="D790"/>
  <c r="D791"/>
  <c r="D792"/>
  <c r="D793"/>
  <c r="D794"/>
  <c r="D795"/>
  <c r="D784"/>
  <c r="F70" i="3" l="1"/>
  <c r="F69"/>
  <c r="F68"/>
  <c r="F66"/>
  <c r="F65"/>
  <c r="F64"/>
  <c r="F62"/>
  <c r="F61"/>
  <c r="F60"/>
  <c r="F58"/>
  <c r="F57"/>
  <c r="F56"/>
  <c r="F54"/>
  <c r="F53"/>
  <c r="F52"/>
  <c r="F50"/>
  <c r="F49"/>
  <c r="F48"/>
  <c r="F46"/>
  <c r="F45"/>
  <c r="F44"/>
  <c r="F42"/>
  <c r="F41"/>
  <c r="F40"/>
  <c r="F38"/>
  <c r="F37"/>
  <c r="F36"/>
  <c r="F34"/>
  <c r="F33"/>
  <c r="F32"/>
  <c r="F30"/>
  <c r="F29"/>
  <c r="F28"/>
  <c r="F26"/>
  <c r="F25"/>
  <c r="F24"/>
  <c r="F22"/>
  <c r="F21"/>
  <c r="F20"/>
  <c r="F18"/>
  <c r="F17"/>
  <c r="F16"/>
  <c r="F14"/>
  <c r="F13"/>
  <c r="F12"/>
  <c r="F10"/>
  <c r="F9"/>
  <c r="B77"/>
  <c r="B74"/>
  <c r="F8"/>
  <c r="B76"/>
  <c r="B73"/>
  <c r="F7"/>
  <c r="P25" i="2"/>
  <c r="Q25" s="1"/>
  <c r="P217"/>
  <c r="P397"/>
  <c r="P577"/>
  <c r="P661"/>
  <c r="P253"/>
  <c r="P169"/>
  <c r="B76" i="5"/>
  <c r="Q781" i="2"/>
  <c r="R772" s="1"/>
  <c r="Q769"/>
  <c r="R768" s="1"/>
  <c r="R769"/>
  <c r="R763"/>
  <c r="R758"/>
  <c r="R765"/>
  <c r="Q757"/>
  <c r="R752" s="1"/>
  <c r="R756"/>
  <c r="R748"/>
  <c r="R755"/>
  <c r="R747"/>
  <c r="R754"/>
  <c r="R753"/>
  <c r="R749"/>
  <c r="Q745"/>
  <c r="R740" s="1"/>
  <c r="R745"/>
  <c r="R743"/>
  <c r="R738"/>
  <c r="R741"/>
  <c r="Q733"/>
  <c r="R728" s="1"/>
  <c r="R732"/>
  <c r="R724"/>
  <c r="R731"/>
  <c r="R723"/>
  <c r="R730"/>
  <c r="R729"/>
  <c r="R725"/>
  <c r="Q721"/>
  <c r="R712" s="1"/>
  <c r="Q709"/>
  <c r="R704" s="1"/>
  <c r="R708"/>
  <c r="R700"/>
  <c r="R709"/>
  <c r="R707"/>
  <c r="R699"/>
  <c r="R706"/>
  <c r="R702"/>
  <c r="R705"/>
  <c r="R701"/>
  <c r="Q697"/>
  <c r="R688" s="1"/>
  <c r="R696"/>
  <c r="R694"/>
  <c r="R690"/>
  <c r="Q685"/>
  <c r="R676" s="1"/>
  <c r="R685"/>
  <c r="R682"/>
  <c r="Q673"/>
  <c r="R672" s="1"/>
  <c r="R668"/>
  <c r="R664"/>
  <c r="R667"/>
  <c r="R663"/>
  <c r="R670"/>
  <c r="R669"/>
  <c r="R665"/>
  <c r="Q661"/>
  <c r="R656" s="1"/>
  <c r="R659"/>
  <c r="R657"/>
  <c r="Q649"/>
  <c r="R640" s="1"/>
  <c r="R646"/>
  <c r="Q637"/>
  <c r="R628" s="1"/>
  <c r="Q625"/>
  <c r="R624" s="1"/>
  <c r="R620"/>
  <c r="R625"/>
  <c r="R619"/>
  <c r="R615"/>
  <c r="R614"/>
  <c r="R621"/>
  <c r="R617"/>
  <c r="Q613"/>
  <c r="R612" s="1"/>
  <c r="R608"/>
  <c r="R604"/>
  <c r="R613"/>
  <c r="R607"/>
  <c r="R603"/>
  <c r="R610"/>
  <c r="R602"/>
  <c r="R609"/>
  <c r="R605"/>
  <c r="Q601"/>
  <c r="R596" s="1"/>
  <c r="R600"/>
  <c r="R601"/>
  <c r="R599"/>
  <c r="R591"/>
  <c r="R594"/>
  <c r="R597"/>
  <c r="R593"/>
  <c r="Q589"/>
  <c r="R584" s="1"/>
  <c r="R588"/>
  <c r="R580"/>
  <c r="R589"/>
  <c r="R587"/>
  <c r="R579"/>
  <c r="R586"/>
  <c r="R582"/>
  <c r="R585"/>
  <c r="R581"/>
  <c r="Q577"/>
  <c r="R576" s="1"/>
  <c r="R573"/>
  <c r="R575"/>
  <c r="R571"/>
  <c r="R570"/>
  <c r="R566"/>
  <c r="R569"/>
  <c r="Q565"/>
  <c r="R564" s="1"/>
  <c r="R560"/>
  <c r="R556"/>
  <c r="R565"/>
  <c r="R559"/>
  <c r="R555"/>
  <c r="R562"/>
  <c r="R554"/>
  <c r="R561"/>
  <c r="R557"/>
  <c r="Q553"/>
  <c r="R552" s="1"/>
  <c r="R553"/>
  <c r="R547"/>
  <c r="R542"/>
  <c r="R549"/>
  <c r="Q541"/>
  <c r="R536" s="1"/>
  <c r="R540"/>
  <c r="R532"/>
  <c r="R541"/>
  <c r="R539"/>
  <c r="R531"/>
  <c r="R538"/>
  <c r="R534"/>
  <c r="R537"/>
  <c r="R533"/>
  <c r="Q529"/>
  <c r="R520" s="1"/>
  <c r="R529"/>
  <c r="R526"/>
  <c r="R521"/>
  <c r="Q517"/>
  <c r="R512" s="1"/>
  <c r="R508"/>
  <c r="R517"/>
  <c r="R515"/>
  <c r="R514"/>
  <c r="R510"/>
  <c r="R513"/>
  <c r="Q505"/>
  <c r="R504" s="1"/>
  <c r="R500"/>
  <c r="R499"/>
  <c r="R495"/>
  <c r="R501"/>
  <c r="R497"/>
  <c r="Q493"/>
  <c r="R488" s="1"/>
  <c r="R484"/>
  <c r="R493"/>
  <c r="R491"/>
  <c r="R490"/>
  <c r="R486"/>
  <c r="R489"/>
  <c r="Q481"/>
  <c r="R476" s="1"/>
  <c r="R479"/>
  <c r="R477"/>
  <c r="Q469"/>
  <c r="R464" s="1"/>
  <c r="R460"/>
  <c r="R469"/>
  <c r="R467"/>
  <c r="R466"/>
  <c r="R462"/>
  <c r="R465"/>
  <c r="Q457"/>
  <c r="R448" s="1"/>
  <c r="Q445"/>
  <c r="R444" s="1"/>
  <c r="R445"/>
  <c r="R439"/>
  <c r="R434"/>
  <c r="R441"/>
  <c r="Q433"/>
  <c r="R428" s="1"/>
  <c r="R432"/>
  <c r="R424"/>
  <c r="R433"/>
  <c r="R431"/>
  <c r="R423"/>
  <c r="R430"/>
  <c r="R426"/>
  <c r="R429"/>
  <c r="R425"/>
  <c r="Q421"/>
  <c r="R416" s="1"/>
  <c r="R421"/>
  <c r="R419"/>
  <c r="R414"/>
  <c r="R417"/>
  <c r="Q409"/>
  <c r="R400" s="1"/>
  <c r="Q397"/>
  <c r="R392" s="1"/>
  <c r="R395"/>
  <c r="R393"/>
  <c r="Q385"/>
  <c r="R380" s="1"/>
  <c r="R376"/>
  <c r="R385"/>
  <c r="R383"/>
  <c r="R382"/>
  <c r="R378"/>
  <c r="R381"/>
  <c r="Q373"/>
  <c r="R368" s="1"/>
  <c r="R371"/>
  <c r="R369"/>
  <c r="Q361"/>
  <c r="R356" s="1"/>
  <c r="R352"/>
  <c r="R361"/>
  <c r="R359"/>
  <c r="R358"/>
  <c r="R354"/>
  <c r="R357"/>
  <c r="Q349"/>
  <c r="R344" s="1"/>
  <c r="R347"/>
  <c r="R345"/>
  <c r="Q337"/>
  <c r="R336" s="1"/>
  <c r="R328"/>
  <c r="R331"/>
  <c r="R334"/>
  <c r="R333"/>
  <c r="Q325"/>
  <c r="R324" s="1"/>
  <c r="R319"/>
  <c r="R321"/>
  <c r="Q313"/>
  <c r="R308" s="1"/>
  <c r="R304"/>
  <c r="R311"/>
  <c r="R305"/>
  <c r="R302"/>
  <c r="Q301"/>
  <c r="R296" s="1"/>
  <c r="R299"/>
  <c r="R297"/>
  <c r="Q289"/>
  <c r="R284" s="1"/>
  <c r="R280"/>
  <c r="R281"/>
  <c r="R283"/>
  <c r="R278"/>
  <c r="Q277"/>
  <c r="R276" s="1"/>
  <c r="R271"/>
  <c r="R273"/>
  <c r="Q265"/>
  <c r="R260" s="1"/>
  <c r="R256"/>
  <c r="R263"/>
  <c r="R262"/>
  <c r="R261"/>
  <c r="Q253"/>
  <c r="R244" s="1"/>
  <c r="R239"/>
  <c r="R240"/>
  <c r="Q241"/>
  <c r="R235" s="1"/>
  <c r="Q229"/>
  <c r="R224" s="1"/>
  <c r="R228"/>
  <c r="R220"/>
  <c r="R229"/>
  <c r="R227"/>
  <c r="R219"/>
  <c r="R226"/>
  <c r="R222"/>
  <c r="R225"/>
  <c r="R221"/>
  <c r="Q217"/>
  <c r="R212" s="1"/>
  <c r="R216"/>
  <c r="R217"/>
  <c r="R215"/>
  <c r="R207"/>
  <c r="R210"/>
  <c r="R213"/>
  <c r="R209"/>
  <c r="Q205"/>
  <c r="R204" s="1"/>
  <c r="R200"/>
  <c r="R196"/>
  <c r="R205"/>
  <c r="R199"/>
  <c r="R195"/>
  <c r="R202"/>
  <c r="R194"/>
  <c r="R201"/>
  <c r="R197"/>
  <c r="R185"/>
  <c r="R182"/>
  <c r="R186"/>
  <c r="R190"/>
  <c r="R189"/>
  <c r="R183"/>
  <c r="R187"/>
  <c r="R191"/>
  <c r="R193"/>
  <c r="R184"/>
  <c r="R188"/>
  <c r="R192"/>
  <c r="Q181"/>
  <c r="R172" s="1"/>
  <c r="R181"/>
  <c r="R173"/>
  <c r="Q169"/>
  <c r="R164" s="1"/>
  <c r="R168"/>
  <c r="R169"/>
  <c r="R167"/>
  <c r="R159"/>
  <c r="R166"/>
  <c r="R158"/>
  <c r="R165"/>
  <c r="Q157"/>
  <c r="R152" s="1"/>
  <c r="R156"/>
  <c r="R148"/>
  <c r="R157"/>
  <c r="R155"/>
  <c r="R147"/>
  <c r="R154"/>
  <c r="R150"/>
  <c r="R153"/>
  <c r="R149"/>
  <c r="Q145"/>
  <c r="R144" s="1"/>
  <c r="R140"/>
  <c r="R145"/>
  <c r="R139"/>
  <c r="R135"/>
  <c r="R134"/>
  <c r="R141"/>
  <c r="R137"/>
  <c r="Q133"/>
  <c r="R124" s="1"/>
  <c r="Q121"/>
  <c r="R112" s="1"/>
  <c r="Q109"/>
  <c r="R108" s="1"/>
  <c r="R104"/>
  <c r="R109"/>
  <c r="R103"/>
  <c r="R99"/>
  <c r="R98"/>
  <c r="R105"/>
  <c r="R101"/>
  <c r="Q97"/>
  <c r="R92" s="1"/>
  <c r="R96"/>
  <c r="R88"/>
  <c r="R97"/>
  <c r="R95"/>
  <c r="R87"/>
  <c r="R94"/>
  <c r="R90"/>
  <c r="R93"/>
  <c r="R89"/>
  <c r="Q85"/>
  <c r="R84" s="1"/>
  <c r="R85"/>
  <c r="R79"/>
  <c r="R74"/>
  <c r="R81"/>
  <c r="R77"/>
  <c r="Q13"/>
  <c r="R8" s="1"/>
  <c r="R23"/>
  <c r="R19"/>
  <c r="R15"/>
  <c r="R41"/>
  <c r="R45"/>
  <c r="R49"/>
  <c r="R24"/>
  <c r="R20"/>
  <c r="R16"/>
  <c r="R40"/>
  <c r="R44"/>
  <c r="R48"/>
  <c r="R25"/>
  <c r="R21"/>
  <c r="R17"/>
  <c r="R39"/>
  <c r="R43"/>
  <c r="R47"/>
  <c r="R14"/>
  <c r="R22"/>
  <c r="R18"/>
  <c r="P37"/>
  <c r="R38"/>
  <c r="R42"/>
  <c r="R46"/>
  <c r="Q73"/>
  <c r="R72" s="1"/>
  <c r="Q61"/>
  <c r="R52" s="1"/>
  <c r="B78" i="3" l="1"/>
  <c r="B75"/>
  <c r="R233" i="2"/>
  <c r="R231"/>
  <c r="R245"/>
  <c r="R258"/>
  <c r="R265"/>
  <c r="R269"/>
  <c r="R267"/>
  <c r="R272"/>
  <c r="R279"/>
  <c r="R282"/>
  <c r="R293"/>
  <c r="R291"/>
  <c r="R300"/>
  <c r="R310"/>
  <c r="R313"/>
  <c r="R317"/>
  <c r="R315"/>
  <c r="R320"/>
  <c r="R326"/>
  <c r="R337"/>
  <c r="R341"/>
  <c r="R339"/>
  <c r="R348"/>
  <c r="R365"/>
  <c r="R363"/>
  <c r="R372"/>
  <c r="R389"/>
  <c r="R387"/>
  <c r="R396"/>
  <c r="R473"/>
  <c r="R471"/>
  <c r="R480"/>
  <c r="R649"/>
  <c r="R654"/>
  <c r="R661"/>
  <c r="S25"/>
  <c r="D8" i="5" s="1"/>
  <c r="R80" i="2"/>
  <c r="R232"/>
  <c r="R243"/>
  <c r="R274"/>
  <c r="R268"/>
  <c r="R298"/>
  <c r="R292"/>
  <c r="R322"/>
  <c r="R316"/>
  <c r="R346"/>
  <c r="R340"/>
  <c r="R370"/>
  <c r="R364"/>
  <c r="R394"/>
  <c r="R388"/>
  <c r="R413"/>
  <c r="R411"/>
  <c r="R420"/>
  <c r="R437"/>
  <c r="R435"/>
  <c r="R440"/>
  <c r="R478"/>
  <c r="R472"/>
  <c r="R502"/>
  <c r="R496"/>
  <c r="R522"/>
  <c r="R527"/>
  <c r="R528"/>
  <c r="R545"/>
  <c r="R543"/>
  <c r="R548"/>
  <c r="R572"/>
  <c r="R75"/>
  <c r="S49"/>
  <c r="D10" i="5" s="1"/>
  <c r="R82" i="2"/>
  <c r="R76"/>
  <c r="R106"/>
  <c r="R100"/>
  <c r="R142"/>
  <c r="R136"/>
  <c r="R161"/>
  <c r="R160"/>
  <c r="R178"/>
  <c r="R214"/>
  <c r="R208"/>
  <c r="R234"/>
  <c r="R249"/>
  <c r="R257"/>
  <c r="R255"/>
  <c r="R264"/>
  <c r="R266"/>
  <c r="R277"/>
  <c r="R285"/>
  <c r="R287"/>
  <c r="R288"/>
  <c r="R294"/>
  <c r="R301"/>
  <c r="R309"/>
  <c r="R303"/>
  <c r="R312"/>
  <c r="R314"/>
  <c r="R325"/>
  <c r="R329"/>
  <c r="R327"/>
  <c r="R332"/>
  <c r="R342"/>
  <c r="R349"/>
  <c r="R353"/>
  <c r="R351"/>
  <c r="R360"/>
  <c r="R366"/>
  <c r="R373"/>
  <c r="R377"/>
  <c r="R375"/>
  <c r="R384"/>
  <c r="R390"/>
  <c r="R397"/>
  <c r="R418"/>
  <c r="R412"/>
  <c r="R442"/>
  <c r="R436"/>
  <c r="R461"/>
  <c r="R459"/>
  <c r="R468"/>
  <c r="R474"/>
  <c r="R481"/>
  <c r="R485"/>
  <c r="R483"/>
  <c r="R492"/>
  <c r="R494"/>
  <c r="R505"/>
  <c r="R509"/>
  <c r="R507"/>
  <c r="R516"/>
  <c r="R518"/>
  <c r="R523"/>
  <c r="R524"/>
  <c r="R550"/>
  <c r="R544"/>
  <c r="R567"/>
  <c r="R568"/>
  <c r="R598"/>
  <c r="R592"/>
  <c r="R622"/>
  <c r="R616"/>
  <c r="R641"/>
  <c r="R653"/>
  <c r="R651"/>
  <c r="R660"/>
  <c r="R662"/>
  <c r="R673"/>
  <c r="R677"/>
  <c r="R689"/>
  <c r="R697"/>
  <c r="R726"/>
  <c r="R733"/>
  <c r="R737"/>
  <c r="R735"/>
  <c r="R744"/>
  <c r="R750"/>
  <c r="R757"/>
  <c r="R761"/>
  <c r="R759"/>
  <c r="R764"/>
  <c r="R525"/>
  <c r="R519"/>
  <c r="R658"/>
  <c r="R652"/>
  <c r="R695"/>
  <c r="R742"/>
  <c r="R736"/>
  <c r="R766"/>
  <c r="R760"/>
  <c r="R5"/>
  <c r="R4"/>
  <c r="R7"/>
  <c r="R9"/>
  <c r="R2"/>
  <c r="R12"/>
  <c r="R10"/>
  <c r="R11"/>
  <c r="R13"/>
  <c r="R3"/>
  <c r="R6"/>
  <c r="E8" i="5"/>
  <c r="F8" s="1"/>
  <c r="G8"/>
  <c r="H8" s="1"/>
  <c r="R774" i="2"/>
  <c r="R779"/>
  <c r="R780"/>
  <c r="R773"/>
  <c r="R778"/>
  <c r="R781"/>
  <c r="R770"/>
  <c r="R775"/>
  <c r="R776"/>
  <c r="R777"/>
  <c r="R771"/>
  <c r="R762"/>
  <c r="S769" s="1"/>
  <c r="D70" i="5" s="1"/>
  <c r="R767" i="2"/>
  <c r="R746"/>
  <c r="R751"/>
  <c r="R734"/>
  <c r="R739"/>
  <c r="R722"/>
  <c r="R727"/>
  <c r="R714"/>
  <c r="R719"/>
  <c r="R720"/>
  <c r="R718"/>
  <c r="R710"/>
  <c r="R715"/>
  <c r="R716"/>
  <c r="R713"/>
  <c r="R721"/>
  <c r="R717"/>
  <c r="R711"/>
  <c r="R698"/>
  <c r="R703"/>
  <c r="R686"/>
  <c r="R691"/>
  <c r="R692"/>
  <c r="R693"/>
  <c r="R687"/>
  <c r="R678"/>
  <c r="R683"/>
  <c r="R684"/>
  <c r="R674"/>
  <c r="R679"/>
  <c r="R680"/>
  <c r="R681"/>
  <c r="R675"/>
  <c r="R666"/>
  <c r="S673" s="1"/>
  <c r="D62" i="5" s="1"/>
  <c r="R671" i="2"/>
  <c r="R650"/>
  <c r="R655"/>
  <c r="R642"/>
  <c r="R647"/>
  <c r="R648"/>
  <c r="R638"/>
  <c r="R643"/>
  <c r="R644"/>
  <c r="R645"/>
  <c r="R639"/>
  <c r="R630"/>
  <c r="R635"/>
  <c r="R636"/>
  <c r="R637"/>
  <c r="R626"/>
  <c r="R631"/>
  <c r="R632"/>
  <c r="R629"/>
  <c r="R634"/>
  <c r="R633"/>
  <c r="R627"/>
  <c r="R618"/>
  <c r="S625" s="1"/>
  <c r="D58" i="5" s="1"/>
  <c r="R623" i="2"/>
  <c r="R606"/>
  <c r="R611"/>
  <c r="S613"/>
  <c r="D57" i="5" s="1"/>
  <c r="R590" i="2"/>
  <c r="R595"/>
  <c r="R578"/>
  <c r="R583"/>
  <c r="R574"/>
  <c r="R577"/>
  <c r="S577"/>
  <c r="D54" i="5" s="1"/>
  <c r="R558" i="2"/>
  <c r="S565" s="1"/>
  <c r="D53" i="5" s="1"/>
  <c r="R563" i="2"/>
  <c r="R546"/>
  <c r="S553" s="1"/>
  <c r="D52" i="5" s="1"/>
  <c r="R551" i="2"/>
  <c r="R530"/>
  <c r="R535"/>
  <c r="R506"/>
  <c r="S517" s="1"/>
  <c r="D49" i="5" s="1"/>
  <c r="R511" i="2"/>
  <c r="R498"/>
  <c r="R503"/>
  <c r="S505"/>
  <c r="D48" i="5" s="1"/>
  <c r="R482" i="2"/>
  <c r="R487"/>
  <c r="R470"/>
  <c r="R475"/>
  <c r="R458"/>
  <c r="R463"/>
  <c r="R449"/>
  <c r="R457"/>
  <c r="R450"/>
  <c r="R455"/>
  <c r="R456"/>
  <c r="R446"/>
  <c r="R451"/>
  <c r="R452"/>
  <c r="R454"/>
  <c r="R453"/>
  <c r="R447"/>
  <c r="R438"/>
  <c r="R443"/>
  <c r="S445"/>
  <c r="D43" i="5" s="1"/>
  <c r="R422" i="2"/>
  <c r="R427"/>
  <c r="R410"/>
  <c r="R415"/>
  <c r="R402"/>
  <c r="R407"/>
  <c r="R408"/>
  <c r="R406"/>
  <c r="R398"/>
  <c r="R403"/>
  <c r="R404"/>
  <c r="R401"/>
  <c r="R409"/>
  <c r="R405"/>
  <c r="R399"/>
  <c r="R386"/>
  <c r="R391"/>
  <c r="R374"/>
  <c r="R379"/>
  <c r="R362"/>
  <c r="R367"/>
  <c r="R350"/>
  <c r="R355"/>
  <c r="R338"/>
  <c r="S349" s="1"/>
  <c r="R343"/>
  <c r="R330"/>
  <c r="R335"/>
  <c r="R318"/>
  <c r="R323"/>
  <c r="R306"/>
  <c r="S313" s="1"/>
  <c r="D32" i="5" s="1"/>
  <c r="R307" i="2"/>
  <c r="R290"/>
  <c r="R295"/>
  <c r="R286"/>
  <c r="R289"/>
  <c r="S277"/>
  <c r="D29" i="5" s="1"/>
  <c r="R270" i="2"/>
  <c r="R275"/>
  <c r="R254"/>
  <c r="R259"/>
  <c r="R250"/>
  <c r="R253"/>
  <c r="R252"/>
  <c r="R246"/>
  <c r="R251"/>
  <c r="R248"/>
  <c r="R242"/>
  <c r="R247"/>
  <c r="R230"/>
  <c r="R236"/>
  <c r="R241"/>
  <c r="R237"/>
  <c r="R238"/>
  <c r="R218"/>
  <c r="S229" s="1"/>
  <c r="D25" i="5" s="1"/>
  <c r="R223" i="2"/>
  <c r="R206"/>
  <c r="S217" s="1"/>
  <c r="D24" i="5" s="1"/>
  <c r="R211" i="2"/>
  <c r="R198"/>
  <c r="S205" s="1"/>
  <c r="D23" i="5" s="1"/>
  <c r="R203" i="2"/>
  <c r="S193"/>
  <c r="D22" i="5" s="1"/>
  <c r="R174" i="2"/>
  <c r="R179"/>
  <c r="R180"/>
  <c r="R170"/>
  <c r="R175"/>
  <c r="R176"/>
  <c r="R177"/>
  <c r="R171"/>
  <c r="R162"/>
  <c r="R163"/>
  <c r="R146"/>
  <c r="R151"/>
  <c r="R138"/>
  <c r="R143"/>
  <c r="S145" s="1"/>
  <c r="D18" i="5" s="1"/>
  <c r="R125" i="2"/>
  <c r="R130"/>
  <c r="R133"/>
  <c r="R131"/>
  <c r="R122"/>
  <c r="R127"/>
  <c r="R128"/>
  <c r="R126"/>
  <c r="R132"/>
  <c r="R129"/>
  <c r="R123"/>
  <c r="R114"/>
  <c r="R119"/>
  <c r="R120"/>
  <c r="R113"/>
  <c r="R121"/>
  <c r="R110"/>
  <c r="R115"/>
  <c r="R116"/>
  <c r="R118"/>
  <c r="R117"/>
  <c r="R111"/>
  <c r="R102"/>
  <c r="R107"/>
  <c r="S109" s="1"/>
  <c r="D15" i="5" s="1"/>
  <c r="R86" i="2"/>
  <c r="R91"/>
  <c r="R78"/>
  <c r="R83"/>
  <c r="S85" s="1"/>
  <c r="D13" i="5" s="1"/>
  <c r="R69" i="2"/>
  <c r="R67"/>
  <c r="R70"/>
  <c r="R64"/>
  <c r="R62"/>
  <c r="R73"/>
  <c r="Q37"/>
  <c r="R30"/>
  <c r="R34"/>
  <c r="R26"/>
  <c r="R29"/>
  <c r="R33"/>
  <c r="R37"/>
  <c r="R28"/>
  <c r="R32"/>
  <c r="R36"/>
  <c r="R27"/>
  <c r="R31"/>
  <c r="R35"/>
  <c r="R65"/>
  <c r="R63"/>
  <c r="R68"/>
  <c r="R66"/>
  <c r="R71"/>
  <c r="R58"/>
  <c r="R54"/>
  <c r="R59"/>
  <c r="R60"/>
  <c r="R50"/>
  <c r="R55"/>
  <c r="R56"/>
  <c r="R53"/>
  <c r="R61"/>
  <c r="R57"/>
  <c r="R51"/>
  <c r="G52" i="5" l="1"/>
  <c r="H52" s="1"/>
  <c r="E52"/>
  <c r="F52" s="1"/>
  <c r="G70"/>
  <c r="H70" s="1"/>
  <c r="E70"/>
  <c r="F70" s="1"/>
  <c r="G58"/>
  <c r="H58" s="1"/>
  <c r="E58"/>
  <c r="F58" s="1"/>
  <c r="G53"/>
  <c r="H53" s="1"/>
  <c r="E53"/>
  <c r="F53" s="1"/>
  <c r="E62"/>
  <c r="F62" s="1"/>
  <c r="G62"/>
  <c r="H62" s="1"/>
  <c r="G54"/>
  <c r="H54" s="1"/>
  <c r="E54"/>
  <c r="F54" s="1"/>
  <c r="S97" i="2"/>
  <c r="D14" i="5" s="1"/>
  <c r="S133" i="2"/>
  <c r="D17" i="5" s="1"/>
  <c r="S253" i="2"/>
  <c r="D27" i="5" s="1"/>
  <c r="S289" i="2"/>
  <c r="D30" i="5" s="1"/>
  <c r="S481" i="2"/>
  <c r="D46" i="5" s="1"/>
  <c r="S589" i="2"/>
  <c r="D55" i="5" s="1"/>
  <c r="S733" i="2"/>
  <c r="D67" i="5" s="1"/>
  <c r="G22"/>
  <c r="H22" s="1"/>
  <c r="E22"/>
  <c r="F22" s="1"/>
  <c r="E24"/>
  <c r="F24" s="1"/>
  <c r="G24"/>
  <c r="H24" s="1"/>
  <c r="E29"/>
  <c r="F29" s="1"/>
  <c r="G29"/>
  <c r="H29" s="1"/>
  <c r="D35"/>
  <c r="D60"/>
  <c r="E43"/>
  <c r="F43" s="1"/>
  <c r="G43"/>
  <c r="H43" s="1"/>
  <c r="E48"/>
  <c r="F48" s="1"/>
  <c r="G48"/>
  <c r="H48" s="1"/>
  <c r="E49"/>
  <c r="F49" s="1"/>
  <c r="G49"/>
  <c r="H49" s="1"/>
  <c r="G57"/>
  <c r="H57" s="1"/>
  <c r="E57"/>
  <c r="F57" s="1"/>
  <c r="G10"/>
  <c r="H10" s="1"/>
  <c r="E10"/>
  <c r="F10" s="1"/>
  <c r="S169" i="2"/>
  <c r="D20" i="5" s="1"/>
  <c r="S325" i="2"/>
  <c r="D33" i="5" s="1"/>
  <c r="S469" i="2"/>
  <c r="D45" i="5" s="1"/>
  <c r="S493" i="2"/>
  <c r="D47" i="5" s="1"/>
  <c r="S529" i="2"/>
  <c r="D50" i="5" s="1"/>
  <c r="E13"/>
  <c r="F13" s="1"/>
  <c r="G13"/>
  <c r="H13" s="1"/>
  <c r="E15"/>
  <c r="F15" s="1"/>
  <c r="G15"/>
  <c r="H15" s="1"/>
  <c r="E18"/>
  <c r="F18" s="1"/>
  <c r="G18"/>
  <c r="H18" s="1"/>
  <c r="E23"/>
  <c r="F23" s="1"/>
  <c r="G23"/>
  <c r="H23" s="1"/>
  <c r="E25"/>
  <c r="F25" s="1"/>
  <c r="G25"/>
  <c r="H25" s="1"/>
  <c r="E32"/>
  <c r="F32" s="1"/>
  <c r="G32"/>
  <c r="H32" s="1"/>
  <c r="S337" i="2"/>
  <c r="D34" i="5" s="1"/>
  <c r="S361" i="2"/>
  <c r="D36" i="5" s="1"/>
  <c r="S541" i="2"/>
  <c r="D51" i="5" s="1"/>
  <c r="S661" i="2"/>
  <c r="D61" i="5" s="1"/>
  <c r="S13" i="2"/>
  <c r="D7" i="5" s="1"/>
  <c r="G7" s="1"/>
  <c r="H7" s="1"/>
  <c r="E7"/>
  <c r="S781" i="2"/>
  <c r="D71" i="5" s="1"/>
  <c r="S757" i="2"/>
  <c r="D69" i="5" s="1"/>
  <c r="S745" i="2"/>
  <c r="D68" i="5" s="1"/>
  <c r="S721" i="2"/>
  <c r="D66" i="5" s="1"/>
  <c r="S709" i="2"/>
  <c r="D65" i="5" s="1"/>
  <c r="S697" i="2"/>
  <c r="D64" i="5" s="1"/>
  <c r="S685" i="2"/>
  <c r="D63" i="5" s="1"/>
  <c r="S649" i="2"/>
  <c r="S637"/>
  <c r="D59" i="5" s="1"/>
  <c r="S601" i="2"/>
  <c r="D56" i="5" s="1"/>
  <c r="S457" i="2"/>
  <c r="D44" i="5" s="1"/>
  <c r="S433" i="2"/>
  <c r="D42" i="5" s="1"/>
  <c r="S421" i="2"/>
  <c r="D41" i="5" s="1"/>
  <c r="S409" i="2"/>
  <c r="D40" i="5" s="1"/>
  <c r="S397" i="2"/>
  <c r="D39" i="5" s="1"/>
  <c r="S385" i="2"/>
  <c r="D38" i="5" s="1"/>
  <c r="S373" i="2"/>
  <c r="D37" i="5" s="1"/>
  <c r="S301" i="2"/>
  <c r="D31" i="5" s="1"/>
  <c r="S265" i="2"/>
  <c r="D28" i="5" s="1"/>
  <c r="S241" i="2"/>
  <c r="D26" i="5" s="1"/>
  <c r="S181" i="2"/>
  <c r="D21" i="5" s="1"/>
  <c r="S157" i="2"/>
  <c r="D19" i="5" s="1"/>
  <c r="S121" i="2"/>
  <c r="D16" i="5" s="1"/>
  <c r="S73" i="2"/>
  <c r="D12" i="5" s="1"/>
  <c r="S37" i="2"/>
  <c r="D9" i="5" s="1"/>
  <c r="S61" i="2"/>
  <c r="D11" i="5" s="1"/>
  <c r="G9" l="1"/>
  <c r="H9" s="1"/>
  <c r="E9"/>
  <c r="F9" s="1"/>
  <c r="G37"/>
  <c r="H37" s="1"/>
  <c r="E37"/>
  <c r="F37" s="1"/>
  <c r="G41"/>
  <c r="H41" s="1"/>
  <c r="E41"/>
  <c r="F41" s="1"/>
  <c r="G59"/>
  <c r="H59" s="1"/>
  <c r="E59"/>
  <c r="F59" s="1"/>
  <c r="E65"/>
  <c r="F65" s="1"/>
  <c r="G65"/>
  <c r="H65" s="1"/>
  <c r="E71"/>
  <c r="F71" s="1"/>
  <c r="G71"/>
  <c r="H71" s="1"/>
  <c r="E51"/>
  <c r="F51" s="1"/>
  <c r="G51"/>
  <c r="H51" s="1"/>
  <c r="G47"/>
  <c r="H47" s="1"/>
  <c r="E47"/>
  <c r="F47" s="1"/>
  <c r="G46"/>
  <c r="H46" s="1"/>
  <c r="E46"/>
  <c r="F46" s="1"/>
  <c r="E14"/>
  <c r="F14" s="1"/>
  <c r="G14"/>
  <c r="H14" s="1"/>
  <c r="G11"/>
  <c r="H11" s="1"/>
  <c r="E11"/>
  <c r="F11" s="1"/>
  <c r="E19"/>
  <c r="F19" s="1"/>
  <c r="G19"/>
  <c r="H19" s="1"/>
  <c r="E31"/>
  <c r="F31" s="1"/>
  <c r="G31"/>
  <c r="H31" s="1"/>
  <c r="G40"/>
  <c r="H40" s="1"/>
  <c r="E40"/>
  <c r="F40" s="1"/>
  <c r="E56"/>
  <c r="F56" s="1"/>
  <c r="G56"/>
  <c r="H56" s="1"/>
  <c r="G64"/>
  <c r="H64" s="1"/>
  <c r="E64"/>
  <c r="F64" s="1"/>
  <c r="G69"/>
  <c r="H69" s="1"/>
  <c r="E69"/>
  <c r="F69" s="1"/>
  <c r="E61"/>
  <c r="F61" s="1"/>
  <c r="G61"/>
  <c r="H61" s="1"/>
  <c r="E50"/>
  <c r="F50" s="1"/>
  <c r="G50"/>
  <c r="H50" s="1"/>
  <c r="G20"/>
  <c r="H20" s="1"/>
  <c r="E20"/>
  <c r="F20" s="1"/>
  <c r="E35"/>
  <c r="F35" s="1"/>
  <c r="G35"/>
  <c r="H35" s="1"/>
  <c r="E55"/>
  <c r="F55" s="1"/>
  <c r="G55"/>
  <c r="H55" s="1"/>
  <c r="G17"/>
  <c r="H17" s="1"/>
  <c r="E17"/>
  <c r="F17" s="1"/>
  <c r="G16"/>
  <c r="H16" s="1"/>
  <c r="E16"/>
  <c r="F16" s="1"/>
  <c r="E39"/>
  <c r="F39" s="1"/>
  <c r="G39"/>
  <c r="H39" s="1"/>
  <c r="E44"/>
  <c r="F44" s="1"/>
  <c r="G44"/>
  <c r="H44" s="1"/>
  <c r="G63"/>
  <c r="H63" s="1"/>
  <c r="E63"/>
  <c r="F63" s="1"/>
  <c r="E68"/>
  <c r="F68" s="1"/>
  <c r="G68"/>
  <c r="H68" s="1"/>
  <c r="G34"/>
  <c r="H34" s="1"/>
  <c r="E34"/>
  <c r="F34" s="1"/>
  <c r="G33"/>
  <c r="H33" s="1"/>
  <c r="E33"/>
  <c r="F33" s="1"/>
  <c r="E60"/>
  <c r="F60" s="1"/>
  <c r="G60"/>
  <c r="H60" s="1"/>
  <c r="E67"/>
  <c r="F67" s="1"/>
  <c r="G67"/>
  <c r="H67" s="1"/>
  <c r="G27"/>
  <c r="H27" s="1"/>
  <c r="E27"/>
  <c r="F27" s="1"/>
  <c r="G21"/>
  <c r="H21" s="1"/>
  <c r="E21"/>
  <c r="F21" s="1"/>
  <c r="E28"/>
  <c r="F28" s="1"/>
  <c r="G28"/>
  <c r="H28" s="1"/>
  <c r="E12"/>
  <c r="F12" s="1"/>
  <c r="G12"/>
  <c r="H12" s="1"/>
  <c r="G26"/>
  <c r="H26" s="1"/>
  <c r="E26"/>
  <c r="F26" s="1"/>
  <c r="E38"/>
  <c r="F38" s="1"/>
  <c r="G38"/>
  <c r="H38" s="1"/>
  <c r="G42"/>
  <c r="H42" s="1"/>
  <c r="E42"/>
  <c r="F42" s="1"/>
  <c r="E66"/>
  <c r="F66" s="1"/>
  <c r="G66"/>
  <c r="H66" s="1"/>
  <c r="E36"/>
  <c r="F36" s="1"/>
  <c r="G36"/>
  <c r="H36" s="1"/>
  <c r="E45"/>
  <c r="F45" s="1"/>
  <c r="G45"/>
  <c r="H45" s="1"/>
  <c r="E30"/>
  <c r="F30" s="1"/>
  <c r="G30"/>
  <c r="H30" s="1"/>
  <c r="F7"/>
  <c r="B77"/>
  <c r="B78" s="1"/>
  <c r="I24" s="1"/>
  <c r="B74"/>
  <c r="B75" s="1"/>
  <c r="E782" i="1"/>
  <c r="E781"/>
  <c r="E780"/>
  <c r="E778"/>
  <c r="E777"/>
  <c r="E776"/>
  <c r="E775"/>
  <c r="E774"/>
  <c r="E773"/>
  <c r="E772"/>
  <c r="E771"/>
  <c r="F782" s="1"/>
  <c r="E770"/>
  <c r="E769"/>
  <c r="E768"/>
  <c r="E767"/>
  <c r="E766"/>
  <c r="E765"/>
  <c r="E764"/>
  <c r="E763"/>
  <c r="E762"/>
  <c r="E761"/>
  <c r="E760"/>
  <c r="F770" s="1"/>
  <c r="E759"/>
  <c r="E757"/>
  <c r="E756"/>
  <c r="E755"/>
  <c r="E754"/>
  <c r="E753"/>
  <c r="E752"/>
  <c r="E751"/>
  <c r="E750"/>
  <c r="E749"/>
  <c r="E748"/>
  <c r="E747"/>
  <c r="F758" s="1"/>
  <c r="E746"/>
  <c r="E745"/>
  <c r="E744"/>
  <c r="E743"/>
  <c r="E742"/>
  <c r="E741"/>
  <c r="E740"/>
  <c r="E739"/>
  <c r="E738"/>
  <c r="E737"/>
  <c r="F746" s="1"/>
  <c r="E736"/>
  <c r="E735"/>
  <c r="E734"/>
  <c r="E733"/>
  <c r="E732"/>
  <c r="E730"/>
  <c r="E729"/>
  <c r="E728"/>
  <c r="E727"/>
  <c r="E726"/>
  <c r="E725"/>
  <c r="E724"/>
  <c r="E723"/>
  <c r="F734" s="1"/>
  <c r="E722"/>
  <c r="E721"/>
  <c r="E720"/>
  <c r="E719"/>
  <c r="E718"/>
  <c r="E717"/>
  <c r="E716"/>
  <c r="E715"/>
  <c r="E714"/>
  <c r="F722" s="1"/>
  <c r="E713"/>
  <c r="E712"/>
  <c r="E711"/>
  <c r="E710"/>
  <c r="E709"/>
  <c r="E708"/>
  <c r="E707"/>
  <c r="E706"/>
  <c r="E705"/>
  <c r="E704"/>
  <c r="E703"/>
  <c r="E702"/>
  <c r="E701"/>
  <c r="E700"/>
  <c r="E699"/>
  <c r="F710" s="1"/>
  <c r="E698"/>
  <c r="E697"/>
  <c r="E696"/>
  <c r="E695"/>
  <c r="E694"/>
  <c r="E693"/>
  <c r="E692"/>
  <c r="E691"/>
  <c r="E690"/>
  <c r="E689"/>
  <c r="E687"/>
  <c r="F698" s="1"/>
  <c r="E686"/>
  <c r="E685"/>
  <c r="E684"/>
  <c r="E683"/>
  <c r="E682"/>
  <c r="E681"/>
  <c r="E680"/>
  <c r="E679"/>
  <c r="E678"/>
  <c r="E677"/>
  <c r="E676"/>
  <c r="F686" s="1"/>
  <c r="E675"/>
  <c r="E674"/>
  <c r="E673"/>
  <c r="E672"/>
  <c r="E671"/>
  <c r="E670"/>
  <c r="E669"/>
  <c r="E668"/>
  <c r="E667"/>
  <c r="E666"/>
  <c r="E665"/>
  <c r="E664"/>
  <c r="E663"/>
  <c r="F674" s="1"/>
  <c r="E662"/>
  <c r="E661"/>
  <c r="E660"/>
  <c r="E659"/>
  <c r="E658"/>
  <c r="E657"/>
  <c r="E656"/>
  <c r="E655"/>
  <c r="E654"/>
  <c r="F662" s="1"/>
  <c r="E653"/>
  <c r="E652"/>
  <c r="E651"/>
  <c r="E650"/>
  <c r="E649"/>
  <c r="E648"/>
  <c r="E647"/>
  <c r="E646"/>
  <c r="E644"/>
  <c r="E643"/>
  <c r="E642"/>
  <c r="E641"/>
  <c r="E639"/>
  <c r="F650" s="1"/>
  <c r="E638"/>
  <c r="E637"/>
  <c r="E636"/>
  <c r="E635"/>
  <c r="E634"/>
  <c r="E633"/>
  <c r="E632"/>
  <c r="E631"/>
  <c r="E630"/>
  <c r="F638" s="1"/>
  <c r="E629"/>
  <c r="E628"/>
  <c r="E627"/>
  <c r="E626"/>
  <c r="E625"/>
  <c r="E624"/>
  <c r="E623"/>
  <c r="E622"/>
  <c r="E621"/>
  <c r="E620"/>
  <c r="E618"/>
  <c r="E617"/>
  <c r="E616"/>
  <c r="E615"/>
  <c r="F626" s="1"/>
  <c r="E614"/>
  <c r="E613"/>
  <c r="E612"/>
  <c r="E611"/>
  <c r="E610"/>
  <c r="E609"/>
  <c r="E608"/>
  <c r="E607"/>
  <c r="F614" s="1"/>
  <c r="E606"/>
  <c r="E605"/>
  <c r="E604"/>
  <c r="E603"/>
  <c r="E602"/>
  <c r="E601"/>
  <c r="E600"/>
  <c r="E599"/>
  <c r="E598"/>
  <c r="E597"/>
  <c r="E596"/>
  <c r="E595"/>
  <c r="E594"/>
  <c r="E593"/>
  <c r="E592"/>
  <c r="F602" s="1"/>
  <c r="E591"/>
  <c r="E590"/>
  <c r="E588"/>
  <c r="E587"/>
  <c r="E586"/>
  <c r="E585"/>
  <c r="E584"/>
  <c r="E583"/>
  <c r="E582"/>
  <c r="E581"/>
  <c r="E579"/>
  <c r="F590" s="1"/>
  <c r="E578"/>
  <c r="E577"/>
  <c r="E576"/>
  <c r="E575"/>
  <c r="E574"/>
  <c r="E573"/>
  <c r="E572"/>
  <c r="E571"/>
  <c r="E570"/>
  <c r="E569"/>
  <c r="E568"/>
  <c r="F578" s="1"/>
  <c r="E567"/>
  <c r="E566"/>
  <c r="E565"/>
  <c r="E564"/>
  <c r="E563"/>
  <c r="E562"/>
  <c r="E561"/>
  <c r="E560"/>
  <c r="E559"/>
  <c r="E558"/>
  <c r="E557"/>
  <c r="E556"/>
  <c r="E555"/>
  <c r="F566" s="1"/>
  <c r="E554"/>
  <c r="E553"/>
  <c r="E552"/>
  <c r="E551"/>
  <c r="E550"/>
  <c r="E549"/>
  <c r="E548"/>
  <c r="E547"/>
  <c r="E546"/>
  <c r="F554" s="1"/>
  <c r="E545"/>
  <c r="E543"/>
  <c r="E542"/>
  <c r="E541"/>
  <c r="E540"/>
  <c r="E538"/>
  <c r="E537"/>
  <c r="E536"/>
  <c r="E535"/>
  <c r="E534"/>
  <c r="E533"/>
  <c r="E532"/>
  <c r="E531"/>
  <c r="F542" s="1"/>
  <c r="E530"/>
  <c r="E529"/>
  <c r="E528"/>
  <c r="E527"/>
  <c r="E526"/>
  <c r="E525"/>
  <c r="E524"/>
  <c r="E523"/>
  <c r="E522"/>
  <c r="F530" s="1"/>
  <c r="E521"/>
  <c r="E520"/>
  <c r="E519"/>
  <c r="E518"/>
  <c r="E517"/>
  <c r="E516"/>
  <c r="E515"/>
  <c r="E514"/>
  <c r="E513"/>
  <c r="E512"/>
  <c r="E511"/>
  <c r="E510"/>
  <c r="E509"/>
  <c r="E508"/>
  <c r="E507"/>
  <c r="F518" s="1"/>
  <c r="E506"/>
  <c r="E505"/>
  <c r="E504"/>
  <c r="E503"/>
  <c r="E502"/>
  <c r="E501"/>
  <c r="E500"/>
  <c r="E499"/>
  <c r="E498"/>
  <c r="E497"/>
  <c r="E496"/>
  <c r="E495"/>
  <c r="F506" s="1"/>
  <c r="E494"/>
  <c r="E493"/>
  <c r="E492"/>
  <c r="E489"/>
  <c r="E488"/>
  <c r="E487"/>
  <c r="E486"/>
  <c r="E485"/>
  <c r="E484"/>
  <c r="E483"/>
  <c r="F494" s="1"/>
  <c r="E482"/>
  <c r="E481"/>
  <c r="E480"/>
  <c r="E478"/>
  <c r="E477"/>
  <c r="E476"/>
  <c r="E475"/>
  <c r="E474"/>
  <c r="E473"/>
  <c r="E472"/>
  <c r="E471"/>
  <c r="F482" s="1"/>
  <c r="E470"/>
  <c r="E468"/>
  <c r="E467"/>
  <c r="E466"/>
  <c r="E465"/>
  <c r="E462"/>
  <c r="E461"/>
  <c r="E460"/>
  <c r="E459"/>
  <c r="F470" s="1"/>
  <c r="E458"/>
  <c r="E457"/>
  <c r="E456"/>
  <c r="E454"/>
  <c r="E453"/>
  <c r="E452"/>
  <c r="E451"/>
  <c r="E450"/>
  <c r="E449"/>
  <c r="F458" s="1"/>
  <c r="E448"/>
  <c r="E447"/>
  <c r="E446"/>
  <c r="E445"/>
  <c r="E444"/>
  <c r="E443"/>
  <c r="E442"/>
  <c r="E441"/>
  <c r="E440"/>
  <c r="E439"/>
  <c r="E438"/>
  <c r="E437"/>
  <c r="E436"/>
  <c r="E435"/>
  <c r="F446" s="1"/>
  <c r="E434"/>
  <c r="E433"/>
  <c r="E432"/>
  <c r="E431"/>
  <c r="E430"/>
  <c r="E429"/>
  <c r="E428"/>
  <c r="E427"/>
  <c r="F434" s="1"/>
  <c r="E426"/>
  <c r="E425"/>
  <c r="E424"/>
  <c r="E423"/>
  <c r="E422"/>
  <c r="E421"/>
  <c r="E420"/>
  <c r="E419"/>
  <c r="E417"/>
  <c r="E416"/>
  <c r="E415"/>
  <c r="E414"/>
  <c r="E413"/>
  <c r="E412"/>
  <c r="E411"/>
  <c r="F422" s="1"/>
  <c r="E410"/>
  <c r="E409"/>
  <c r="E408"/>
  <c r="E407"/>
  <c r="E406"/>
  <c r="E405"/>
  <c r="E404"/>
  <c r="E403"/>
  <c r="E402"/>
  <c r="E401"/>
  <c r="E400"/>
  <c r="E399"/>
  <c r="F410" s="1"/>
  <c r="E398"/>
  <c r="E397"/>
  <c r="E395"/>
  <c r="E394"/>
  <c r="E393"/>
  <c r="E392"/>
  <c r="E391"/>
  <c r="E390"/>
  <c r="E389"/>
  <c r="E388"/>
  <c r="F398" s="1"/>
  <c r="E387"/>
  <c r="E386"/>
  <c r="E384"/>
  <c r="E383"/>
  <c r="E382"/>
  <c r="E381"/>
  <c r="E380"/>
  <c r="E379"/>
  <c r="E378"/>
  <c r="E377"/>
  <c r="E376"/>
  <c r="E375"/>
  <c r="F386" s="1"/>
  <c r="E374"/>
  <c r="E373"/>
  <c r="E372"/>
  <c r="E371"/>
  <c r="E370"/>
  <c r="E369"/>
  <c r="E368"/>
  <c r="E367"/>
  <c r="E366"/>
  <c r="E365"/>
  <c r="F374" s="1"/>
  <c r="E364"/>
  <c r="E362"/>
  <c r="E360"/>
  <c r="E359"/>
  <c r="E358"/>
  <c r="E357"/>
  <c r="E356"/>
  <c r="E355"/>
  <c r="E354"/>
  <c r="E353"/>
  <c r="E352"/>
  <c r="E351"/>
  <c r="F362" s="1"/>
  <c r="E350"/>
  <c r="E349"/>
  <c r="E348"/>
  <c r="E347"/>
  <c r="E346"/>
  <c r="E345"/>
  <c r="E344"/>
  <c r="E343"/>
  <c r="E342"/>
  <c r="E341"/>
  <c r="F350" s="1"/>
  <c r="E340"/>
  <c r="E339"/>
  <c r="E338"/>
  <c r="E337"/>
  <c r="E336"/>
  <c r="E335"/>
  <c r="E334"/>
  <c r="E333"/>
  <c r="E332"/>
  <c r="E331"/>
  <c r="E330"/>
  <c r="E329"/>
  <c r="E328"/>
  <c r="E327"/>
  <c r="F338" s="1"/>
  <c r="E326"/>
  <c r="E325"/>
  <c r="E324"/>
  <c r="E323"/>
  <c r="E322"/>
  <c r="E321"/>
  <c r="E320"/>
  <c r="E319"/>
  <c r="F326" s="1"/>
  <c r="E318"/>
  <c r="E317"/>
  <c r="E316"/>
  <c r="E315"/>
  <c r="E314"/>
  <c r="E312"/>
  <c r="E311"/>
  <c r="E310"/>
  <c r="E309"/>
  <c r="E308"/>
  <c r="E307"/>
  <c r="E306"/>
  <c r="E305"/>
  <c r="E304"/>
  <c r="E303"/>
  <c r="F314" s="1"/>
  <c r="E302"/>
  <c r="E301"/>
  <c r="E299"/>
  <c r="E298"/>
  <c r="E297"/>
  <c r="E296"/>
  <c r="E295"/>
  <c r="E294"/>
  <c r="E293"/>
  <c r="E292"/>
  <c r="E291"/>
  <c r="F302" s="1"/>
  <c r="E290"/>
  <c r="E289"/>
  <c r="E288"/>
  <c r="E287"/>
  <c r="E286"/>
  <c r="E285"/>
  <c r="E284"/>
  <c r="E283"/>
  <c r="E282"/>
  <c r="E280"/>
  <c r="E279"/>
  <c r="F290" s="1"/>
  <c r="E278"/>
  <c r="E277"/>
  <c r="E276"/>
  <c r="E275"/>
  <c r="E274"/>
  <c r="E273"/>
  <c r="E272"/>
  <c r="E271"/>
  <c r="E270"/>
  <c r="E269"/>
  <c r="E268"/>
  <c r="E267"/>
  <c r="F278" s="1"/>
  <c r="E266"/>
  <c r="E265"/>
  <c r="E263"/>
  <c r="E262"/>
  <c r="E261"/>
  <c r="E260"/>
  <c r="E259"/>
  <c r="E258"/>
  <c r="E257"/>
  <c r="E256"/>
  <c r="F266" s="1"/>
  <c r="E255"/>
  <c r="E253"/>
  <c r="E252"/>
  <c r="E251"/>
  <c r="E250"/>
  <c r="E249"/>
  <c r="E247"/>
  <c r="E246"/>
  <c r="E245"/>
  <c r="E244"/>
  <c r="E243"/>
  <c r="F254" s="1"/>
  <c r="E242"/>
  <c r="E241"/>
  <c r="E240"/>
  <c r="E239"/>
  <c r="E238"/>
  <c r="E237"/>
  <c r="E236"/>
  <c r="E235"/>
  <c r="E234"/>
  <c r="E233"/>
  <c r="E232"/>
  <c r="F242" s="1"/>
  <c r="E231"/>
  <c r="E230"/>
  <c r="E229"/>
  <c r="E228"/>
  <c r="E227"/>
  <c r="E226"/>
  <c r="E225"/>
  <c r="E224"/>
  <c r="E223"/>
  <c r="E222"/>
  <c r="E221"/>
  <c r="E220"/>
  <c r="E219"/>
  <c r="F230" s="1"/>
  <c r="E218"/>
  <c r="E217"/>
  <c r="E216"/>
  <c r="E215"/>
  <c r="E214"/>
  <c r="E213"/>
  <c r="E212"/>
  <c r="E211"/>
  <c r="E210"/>
  <c r="F218" s="1"/>
  <c r="E209"/>
  <c r="E208"/>
  <c r="E207"/>
  <c r="E206"/>
  <c r="E205"/>
  <c r="E204"/>
  <c r="E203"/>
  <c r="E202"/>
  <c r="E201"/>
  <c r="E200"/>
  <c r="E199"/>
  <c r="E198"/>
  <c r="E197"/>
  <c r="E196"/>
  <c r="E195"/>
  <c r="F206" s="1"/>
  <c r="E194"/>
  <c r="E193"/>
  <c r="E192"/>
  <c r="E191"/>
  <c r="E190"/>
  <c r="E189"/>
  <c r="E188"/>
  <c r="E187"/>
  <c r="E186"/>
  <c r="E185"/>
  <c r="E184"/>
  <c r="E183"/>
  <c r="F194" s="1"/>
  <c r="E182"/>
  <c r="E181"/>
  <c r="E180"/>
  <c r="E178"/>
  <c r="E177"/>
  <c r="E176"/>
  <c r="E175"/>
  <c r="E174"/>
  <c r="E173"/>
  <c r="E172"/>
  <c r="F182" s="1"/>
  <c r="E171"/>
  <c r="E170"/>
  <c r="E169"/>
  <c r="E168"/>
  <c r="E165"/>
  <c r="E164"/>
  <c r="E163"/>
  <c r="E162"/>
  <c r="E161"/>
  <c r="E160"/>
  <c r="E159"/>
  <c r="F170" s="1"/>
  <c r="E158"/>
  <c r="E157"/>
  <c r="E156"/>
  <c r="E155"/>
  <c r="E153"/>
  <c r="E152"/>
  <c r="E151"/>
  <c r="E150"/>
  <c r="E149"/>
  <c r="E148"/>
  <c r="E147"/>
  <c r="F158" s="1"/>
  <c r="E145"/>
  <c r="E143"/>
  <c r="E142"/>
  <c r="E141"/>
  <c r="E140"/>
  <c r="E139"/>
  <c r="E138"/>
  <c r="E137"/>
  <c r="E136"/>
  <c r="E135"/>
  <c r="F146" s="1"/>
  <c r="E134"/>
  <c r="E133"/>
  <c r="E132"/>
  <c r="E131"/>
  <c r="E130"/>
  <c r="E129"/>
  <c r="E128"/>
  <c r="E127"/>
  <c r="E126"/>
  <c r="E125"/>
  <c r="E124"/>
  <c r="E123"/>
  <c r="F134" s="1"/>
  <c r="E122"/>
  <c r="E121"/>
  <c r="E120"/>
  <c r="E119"/>
  <c r="E118"/>
  <c r="E115"/>
  <c r="E114"/>
  <c r="E113"/>
  <c r="E112"/>
  <c r="E111"/>
  <c r="F122" s="1"/>
  <c r="E110"/>
  <c r="E109"/>
  <c r="E108"/>
  <c r="E107"/>
  <c r="E106"/>
  <c r="E105"/>
  <c r="E104"/>
  <c r="E103"/>
  <c r="E102"/>
  <c r="E101"/>
  <c r="E100"/>
  <c r="E99"/>
  <c r="F110" s="1"/>
  <c r="E98"/>
  <c r="E97"/>
  <c r="E96"/>
  <c r="E94"/>
  <c r="E93"/>
  <c r="E92"/>
  <c r="E91"/>
  <c r="E90"/>
  <c r="E89"/>
  <c r="E88"/>
  <c r="E87"/>
  <c r="F98" s="1"/>
  <c r="E86"/>
  <c r="E85"/>
  <c r="E84"/>
  <c r="E82"/>
  <c r="E81"/>
  <c r="E80"/>
  <c r="E79"/>
  <c r="E78"/>
  <c r="E77"/>
  <c r="E76"/>
  <c r="E75"/>
  <c r="F86" s="1"/>
  <c r="E74"/>
  <c r="E73"/>
  <c r="E72"/>
  <c r="E71"/>
  <c r="E70"/>
  <c r="E69"/>
  <c r="E68"/>
  <c r="E67"/>
  <c r="E66"/>
  <c r="E65"/>
  <c r="E64"/>
  <c r="E63"/>
  <c r="F74" s="1"/>
  <c r="E62"/>
  <c r="E61"/>
  <c r="E60"/>
  <c r="E59"/>
  <c r="E58"/>
  <c r="E57"/>
  <c r="E56"/>
  <c r="E55"/>
  <c r="E54"/>
  <c r="E53"/>
  <c r="F62" s="1"/>
  <c r="E52"/>
  <c r="E51"/>
  <c r="E50"/>
  <c r="E49"/>
  <c r="E48"/>
  <c r="E47"/>
  <c r="E46"/>
  <c r="E45"/>
  <c r="E44"/>
  <c r="E43"/>
  <c r="E42"/>
  <c r="E41"/>
  <c r="E40"/>
  <c r="E39"/>
  <c r="F50" s="1"/>
  <c r="E38"/>
  <c r="E37"/>
  <c r="E36"/>
  <c r="E35"/>
  <c r="E34"/>
  <c r="E33"/>
  <c r="E32"/>
  <c r="E31"/>
  <c r="F38" s="1"/>
  <c r="E30"/>
  <c r="E29"/>
  <c r="E28"/>
  <c r="E27"/>
  <c r="F26"/>
  <c r="F14"/>
  <c r="H73" i="5" l="1"/>
  <c r="H75"/>
  <c r="I48"/>
  <c r="I55"/>
  <c r="I23"/>
  <c r="I16"/>
  <c r="I18"/>
  <c r="I13"/>
  <c r="I50"/>
  <c r="I45"/>
  <c r="I8"/>
  <c r="I46"/>
  <c r="I14"/>
  <c r="I51"/>
  <c r="I19"/>
  <c r="I41"/>
  <c r="I9"/>
  <c r="I44"/>
  <c r="I12"/>
  <c r="I62"/>
  <c r="I30"/>
  <c r="I67"/>
  <c r="I35"/>
  <c r="I61"/>
  <c r="I25"/>
  <c r="I60"/>
  <c r="I28"/>
  <c r="I66"/>
  <c r="I34"/>
  <c r="I71"/>
  <c r="I39"/>
  <c r="I65"/>
  <c r="I29"/>
  <c r="I64"/>
  <c r="I32"/>
  <c r="I20"/>
  <c r="I70"/>
  <c r="I54"/>
  <c r="I38"/>
  <c r="I22"/>
  <c r="I69"/>
  <c r="I59"/>
  <c r="I43"/>
  <c r="I27"/>
  <c r="I11"/>
  <c r="I49"/>
  <c r="I33"/>
  <c r="I17"/>
  <c r="I68"/>
  <c r="I52"/>
  <c r="I36"/>
  <c r="I57"/>
  <c r="I58"/>
  <c r="I42"/>
  <c r="I26"/>
  <c r="I10"/>
  <c r="I63"/>
  <c r="I47"/>
  <c r="I31"/>
  <c r="I15"/>
  <c r="I53"/>
  <c r="I37"/>
  <c r="I21"/>
  <c r="I7"/>
  <c r="I56"/>
  <c r="I40"/>
  <c r="I3" i="2"/>
  <c r="I4"/>
  <c r="I5"/>
  <c r="I6"/>
  <c r="I7"/>
  <c r="I8"/>
  <c r="I9"/>
  <c r="I10"/>
  <c r="I11"/>
  <c r="I12"/>
  <c r="I13"/>
  <c r="I14"/>
  <c r="J14" s="1"/>
  <c r="K14" s="1"/>
  <c r="M14" s="1"/>
  <c r="I15"/>
  <c r="J15" s="1"/>
  <c r="K15" s="1"/>
  <c r="M15" s="1"/>
  <c r="I16"/>
  <c r="J16" s="1"/>
  <c r="K16" s="1"/>
  <c r="M16" s="1"/>
  <c r="I17"/>
  <c r="J17" s="1"/>
  <c r="K17" s="1"/>
  <c r="M17" s="1"/>
  <c r="I18"/>
  <c r="J18" s="1"/>
  <c r="K18" s="1"/>
  <c r="M18" s="1"/>
  <c r="I19"/>
  <c r="J19" s="1"/>
  <c r="K19" s="1"/>
  <c r="M19" s="1"/>
  <c r="I20"/>
  <c r="J20" s="1"/>
  <c r="K20" s="1"/>
  <c r="M20" s="1"/>
  <c r="I21"/>
  <c r="J21" s="1"/>
  <c r="K21" s="1"/>
  <c r="M21" s="1"/>
  <c r="I22"/>
  <c r="J22" s="1"/>
  <c r="K22" s="1"/>
  <c r="M22" s="1"/>
  <c r="I23"/>
  <c r="J23" s="1"/>
  <c r="K23" s="1"/>
  <c r="M23" s="1"/>
  <c r="I24"/>
  <c r="J24" s="1"/>
  <c r="K24" s="1"/>
  <c r="M24" s="1"/>
  <c r="I25"/>
  <c r="J25" s="1"/>
  <c r="K25" s="1"/>
  <c r="M25" s="1"/>
  <c r="I26"/>
  <c r="J26" s="1"/>
  <c r="K26" s="1"/>
  <c r="M26" s="1"/>
  <c r="I27"/>
  <c r="J27" s="1"/>
  <c r="K27" s="1"/>
  <c r="M27" s="1"/>
  <c r="I28"/>
  <c r="J28" s="1"/>
  <c r="K28" s="1"/>
  <c r="M28" s="1"/>
  <c r="I29"/>
  <c r="J29" s="1"/>
  <c r="K29" s="1"/>
  <c r="M29" s="1"/>
  <c r="I30"/>
  <c r="J30" s="1"/>
  <c r="K30" s="1"/>
  <c r="M30" s="1"/>
  <c r="I31"/>
  <c r="J31" s="1"/>
  <c r="K31" s="1"/>
  <c r="M31" s="1"/>
  <c r="I32"/>
  <c r="J32" s="1"/>
  <c r="K32" s="1"/>
  <c r="M32" s="1"/>
  <c r="I33"/>
  <c r="J33" s="1"/>
  <c r="K33" s="1"/>
  <c r="M33" s="1"/>
  <c r="I34"/>
  <c r="J34" s="1"/>
  <c r="K34" s="1"/>
  <c r="M34" s="1"/>
  <c r="I35"/>
  <c r="J35" s="1"/>
  <c r="K35" s="1"/>
  <c r="M35" s="1"/>
  <c r="I36"/>
  <c r="J36" s="1"/>
  <c r="K36" s="1"/>
  <c r="M36" s="1"/>
  <c r="I37"/>
  <c r="J37" s="1"/>
  <c r="K37" s="1"/>
  <c r="M37" s="1"/>
  <c r="I38"/>
  <c r="J38" s="1"/>
  <c r="K38" s="1"/>
  <c r="M38" s="1"/>
  <c r="I39"/>
  <c r="J39" s="1"/>
  <c r="K39" s="1"/>
  <c r="M39" s="1"/>
  <c r="I40"/>
  <c r="J40" s="1"/>
  <c r="K40" s="1"/>
  <c r="M40" s="1"/>
  <c r="I41"/>
  <c r="J41" s="1"/>
  <c r="K41" s="1"/>
  <c r="M41" s="1"/>
  <c r="I42"/>
  <c r="J42" s="1"/>
  <c r="K42" s="1"/>
  <c r="M42" s="1"/>
  <c r="I43"/>
  <c r="J43" s="1"/>
  <c r="K43" s="1"/>
  <c r="M43" s="1"/>
  <c r="I44"/>
  <c r="J44" s="1"/>
  <c r="K44" s="1"/>
  <c r="M44" s="1"/>
  <c r="I45"/>
  <c r="J45" s="1"/>
  <c r="K45" s="1"/>
  <c r="M45" s="1"/>
  <c r="I46"/>
  <c r="J46" s="1"/>
  <c r="K46" s="1"/>
  <c r="M46" s="1"/>
  <c r="I47"/>
  <c r="J47" s="1"/>
  <c r="K47" s="1"/>
  <c r="M47" s="1"/>
  <c r="I48"/>
  <c r="J48" s="1"/>
  <c r="K48" s="1"/>
  <c r="M48" s="1"/>
  <c r="I49"/>
  <c r="J49" s="1"/>
  <c r="K49" s="1"/>
  <c r="M49" s="1"/>
  <c r="I50"/>
  <c r="J50" s="1"/>
  <c r="K50" s="1"/>
  <c r="M50" s="1"/>
  <c r="I51"/>
  <c r="J51" s="1"/>
  <c r="K51" s="1"/>
  <c r="M51" s="1"/>
  <c r="I52"/>
  <c r="J52" s="1"/>
  <c r="K52" s="1"/>
  <c r="M52" s="1"/>
  <c r="I53"/>
  <c r="J53" s="1"/>
  <c r="K53" s="1"/>
  <c r="M53" s="1"/>
  <c r="I54"/>
  <c r="J54" s="1"/>
  <c r="K54" s="1"/>
  <c r="M54" s="1"/>
  <c r="I55"/>
  <c r="J55" s="1"/>
  <c r="K55" s="1"/>
  <c r="M55" s="1"/>
  <c r="I56"/>
  <c r="J56" s="1"/>
  <c r="K56" s="1"/>
  <c r="M56" s="1"/>
  <c r="I57"/>
  <c r="J57" s="1"/>
  <c r="K57" s="1"/>
  <c r="M57" s="1"/>
  <c r="I58"/>
  <c r="J58" s="1"/>
  <c r="K58" s="1"/>
  <c r="M58" s="1"/>
  <c r="I59"/>
  <c r="J59" s="1"/>
  <c r="K59" s="1"/>
  <c r="M59" s="1"/>
  <c r="I60"/>
  <c r="J60" s="1"/>
  <c r="K60" s="1"/>
  <c r="M60" s="1"/>
  <c r="I61"/>
  <c r="J61" s="1"/>
  <c r="K61" s="1"/>
  <c r="M61" s="1"/>
  <c r="I62"/>
  <c r="J62" s="1"/>
  <c r="K62" s="1"/>
  <c r="M62" s="1"/>
  <c r="I63"/>
  <c r="J63" s="1"/>
  <c r="K63" s="1"/>
  <c r="M63" s="1"/>
  <c r="I64"/>
  <c r="J64" s="1"/>
  <c r="K64" s="1"/>
  <c r="M64" s="1"/>
  <c r="I65"/>
  <c r="J65" s="1"/>
  <c r="K65" s="1"/>
  <c r="M65" s="1"/>
  <c r="I66"/>
  <c r="J66" s="1"/>
  <c r="K66" s="1"/>
  <c r="M66" s="1"/>
  <c r="I67"/>
  <c r="J67" s="1"/>
  <c r="K67" s="1"/>
  <c r="M67" s="1"/>
  <c r="I68"/>
  <c r="J68" s="1"/>
  <c r="K68" s="1"/>
  <c r="M68" s="1"/>
  <c r="I69"/>
  <c r="J69" s="1"/>
  <c r="K69" s="1"/>
  <c r="M69" s="1"/>
  <c r="I70"/>
  <c r="J70" s="1"/>
  <c r="K70" s="1"/>
  <c r="M70" s="1"/>
  <c r="I71"/>
  <c r="J71" s="1"/>
  <c r="K71" s="1"/>
  <c r="M71" s="1"/>
  <c r="I72"/>
  <c r="J72" s="1"/>
  <c r="K72" s="1"/>
  <c r="M72" s="1"/>
  <c r="I73"/>
  <c r="J73" s="1"/>
  <c r="K73" s="1"/>
  <c r="M73" s="1"/>
  <c r="I74"/>
  <c r="J74" s="1"/>
  <c r="K74" s="1"/>
  <c r="M74" s="1"/>
  <c r="I75"/>
  <c r="J75" s="1"/>
  <c r="K75" s="1"/>
  <c r="M75" s="1"/>
  <c r="I76"/>
  <c r="J76" s="1"/>
  <c r="K76" s="1"/>
  <c r="M76" s="1"/>
  <c r="I77"/>
  <c r="J77" s="1"/>
  <c r="K77" s="1"/>
  <c r="M77" s="1"/>
  <c r="I78"/>
  <c r="J78" s="1"/>
  <c r="K78" s="1"/>
  <c r="M78" s="1"/>
  <c r="I79"/>
  <c r="J79" s="1"/>
  <c r="K79" s="1"/>
  <c r="M79" s="1"/>
  <c r="I80"/>
  <c r="J80" s="1"/>
  <c r="K80" s="1"/>
  <c r="M80" s="1"/>
  <c r="I81"/>
  <c r="J81" s="1"/>
  <c r="K81" s="1"/>
  <c r="M81" s="1"/>
  <c r="I82"/>
  <c r="J82" s="1"/>
  <c r="K82" s="1"/>
  <c r="M82" s="1"/>
  <c r="I83"/>
  <c r="J83" s="1"/>
  <c r="K83" s="1"/>
  <c r="M83" s="1"/>
  <c r="I84"/>
  <c r="J84" s="1"/>
  <c r="K84" s="1"/>
  <c r="M84" s="1"/>
  <c r="I85"/>
  <c r="J85" s="1"/>
  <c r="K85" s="1"/>
  <c r="M85" s="1"/>
  <c r="I86"/>
  <c r="J86" s="1"/>
  <c r="K86" s="1"/>
  <c r="M86" s="1"/>
  <c r="I87"/>
  <c r="J87" s="1"/>
  <c r="K87" s="1"/>
  <c r="M87" s="1"/>
  <c r="I88"/>
  <c r="J88" s="1"/>
  <c r="K88" s="1"/>
  <c r="M88" s="1"/>
  <c r="I89"/>
  <c r="J89" s="1"/>
  <c r="K89" s="1"/>
  <c r="M89" s="1"/>
  <c r="I90"/>
  <c r="J90" s="1"/>
  <c r="K90" s="1"/>
  <c r="M90" s="1"/>
  <c r="I91"/>
  <c r="J91" s="1"/>
  <c r="K91" s="1"/>
  <c r="M91" s="1"/>
  <c r="I92"/>
  <c r="J92" s="1"/>
  <c r="K92" s="1"/>
  <c r="M92" s="1"/>
  <c r="I93"/>
  <c r="J93" s="1"/>
  <c r="K93" s="1"/>
  <c r="M93" s="1"/>
  <c r="I94"/>
  <c r="J94" s="1"/>
  <c r="K94" s="1"/>
  <c r="M94" s="1"/>
  <c r="I95"/>
  <c r="J95" s="1"/>
  <c r="K95" s="1"/>
  <c r="M95" s="1"/>
  <c r="I96"/>
  <c r="J96" s="1"/>
  <c r="K96" s="1"/>
  <c r="M96" s="1"/>
  <c r="I97"/>
  <c r="J97" s="1"/>
  <c r="K97" s="1"/>
  <c r="M97" s="1"/>
  <c r="I98"/>
  <c r="J98" s="1"/>
  <c r="K98" s="1"/>
  <c r="M98" s="1"/>
  <c r="I99"/>
  <c r="J99" s="1"/>
  <c r="K99" s="1"/>
  <c r="M99" s="1"/>
  <c r="I100"/>
  <c r="J100" s="1"/>
  <c r="K100" s="1"/>
  <c r="M100" s="1"/>
  <c r="I101"/>
  <c r="J101" s="1"/>
  <c r="K101" s="1"/>
  <c r="M101" s="1"/>
  <c r="I102"/>
  <c r="J102" s="1"/>
  <c r="K102" s="1"/>
  <c r="M102" s="1"/>
  <c r="I103"/>
  <c r="J103" s="1"/>
  <c r="K103" s="1"/>
  <c r="M103" s="1"/>
  <c r="I104"/>
  <c r="J104" s="1"/>
  <c r="K104" s="1"/>
  <c r="M104" s="1"/>
  <c r="I105"/>
  <c r="J105" s="1"/>
  <c r="K105" s="1"/>
  <c r="M105" s="1"/>
  <c r="I106"/>
  <c r="J106" s="1"/>
  <c r="K106" s="1"/>
  <c r="M106" s="1"/>
  <c r="I107"/>
  <c r="J107" s="1"/>
  <c r="K107" s="1"/>
  <c r="M107" s="1"/>
  <c r="I108"/>
  <c r="J108" s="1"/>
  <c r="K108" s="1"/>
  <c r="M108" s="1"/>
  <c r="I109"/>
  <c r="J109" s="1"/>
  <c r="K109" s="1"/>
  <c r="M109" s="1"/>
  <c r="I110"/>
  <c r="J110" s="1"/>
  <c r="K110" s="1"/>
  <c r="M110" s="1"/>
  <c r="I111"/>
  <c r="J111" s="1"/>
  <c r="K111" s="1"/>
  <c r="M111" s="1"/>
  <c r="I112"/>
  <c r="J112" s="1"/>
  <c r="K112" s="1"/>
  <c r="M112" s="1"/>
  <c r="I113"/>
  <c r="J113" s="1"/>
  <c r="K113" s="1"/>
  <c r="M113" s="1"/>
  <c r="I114"/>
  <c r="J114" s="1"/>
  <c r="K114" s="1"/>
  <c r="M114" s="1"/>
  <c r="I115"/>
  <c r="J115" s="1"/>
  <c r="K115" s="1"/>
  <c r="M115" s="1"/>
  <c r="I116"/>
  <c r="J116" s="1"/>
  <c r="K116" s="1"/>
  <c r="M116" s="1"/>
  <c r="I117"/>
  <c r="J117" s="1"/>
  <c r="K117" s="1"/>
  <c r="M117" s="1"/>
  <c r="I118"/>
  <c r="J118" s="1"/>
  <c r="K118" s="1"/>
  <c r="M118" s="1"/>
  <c r="I119"/>
  <c r="J119" s="1"/>
  <c r="K119" s="1"/>
  <c r="M119" s="1"/>
  <c r="I120"/>
  <c r="J120" s="1"/>
  <c r="K120" s="1"/>
  <c r="M120" s="1"/>
  <c r="I121"/>
  <c r="J121" s="1"/>
  <c r="K121" s="1"/>
  <c r="M121" s="1"/>
  <c r="I122"/>
  <c r="J122" s="1"/>
  <c r="K122" s="1"/>
  <c r="M122" s="1"/>
  <c r="I123"/>
  <c r="J123" s="1"/>
  <c r="K123" s="1"/>
  <c r="M123" s="1"/>
  <c r="I124"/>
  <c r="J124" s="1"/>
  <c r="K124" s="1"/>
  <c r="M124" s="1"/>
  <c r="I125"/>
  <c r="J125" s="1"/>
  <c r="K125" s="1"/>
  <c r="M125" s="1"/>
  <c r="I126"/>
  <c r="J126" s="1"/>
  <c r="K126" s="1"/>
  <c r="M126" s="1"/>
  <c r="I127"/>
  <c r="J127" s="1"/>
  <c r="K127" s="1"/>
  <c r="M127" s="1"/>
  <c r="I128"/>
  <c r="J128" s="1"/>
  <c r="K128" s="1"/>
  <c r="M128" s="1"/>
  <c r="I129"/>
  <c r="J129" s="1"/>
  <c r="K129" s="1"/>
  <c r="M129" s="1"/>
  <c r="I130"/>
  <c r="J130" s="1"/>
  <c r="K130" s="1"/>
  <c r="M130" s="1"/>
  <c r="I131"/>
  <c r="J131" s="1"/>
  <c r="K131" s="1"/>
  <c r="M131" s="1"/>
  <c r="I132"/>
  <c r="J132" s="1"/>
  <c r="K132" s="1"/>
  <c r="M132" s="1"/>
  <c r="I133"/>
  <c r="J133" s="1"/>
  <c r="K133" s="1"/>
  <c r="M133" s="1"/>
  <c r="I134"/>
  <c r="J134" s="1"/>
  <c r="K134" s="1"/>
  <c r="M134" s="1"/>
  <c r="I135"/>
  <c r="J135" s="1"/>
  <c r="K135" s="1"/>
  <c r="M135" s="1"/>
  <c r="I136"/>
  <c r="J136" s="1"/>
  <c r="K136" s="1"/>
  <c r="M136" s="1"/>
  <c r="I137"/>
  <c r="J137" s="1"/>
  <c r="K137" s="1"/>
  <c r="M137" s="1"/>
  <c r="I138"/>
  <c r="J138" s="1"/>
  <c r="K138" s="1"/>
  <c r="M138" s="1"/>
  <c r="I139"/>
  <c r="J139" s="1"/>
  <c r="K139" s="1"/>
  <c r="M139" s="1"/>
  <c r="I140"/>
  <c r="J140" s="1"/>
  <c r="K140" s="1"/>
  <c r="M140" s="1"/>
  <c r="I141"/>
  <c r="J141" s="1"/>
  <c r="K141" s="1"/>
  <c r="M141" s="1"/>
  <c r="I142"/>
  <c r="J142" s="1"/>
  <c r="K142" s="1"/>
  <c r="M142" s="1"/>
  <c r="I143"/>
  <c r="J143" s="1"/>
  <c r="K143" s="1"/>
  <c r="M143" s="1"/>
  <c r="I144"/>
  <c r="J144" s="1"/>
  <c r="K144" s="1"/>
  <c r="M144" s="1"/>
  <c r="I145"/>
  <c r="J145" s="1"/>
  <c r="K145" s="1"/>
  <c r="M145" s="1"/>
  <c r="I146"/>
  <c r="J146" s="1"/>
  <c r="K146" s="1"/>
  <c r="M146" s="1"/>
  <c r="I147"/>
  <c r="J147" s="1"/>
  <c r="K147" s="1"/>
  <c r="M147" s="1"/>
  <c r="I148"/>
  <c r="J148" s="1"/>
  <c r="K148" s="1"/>
  <c r="M148" s="1"/>
  <c r="I149"/>
  <c r="J149" s="1"/>
  <c r="K149" s="1"/>
  <c r="M149" s="1"/>
  <c r="I150"/>
  <c r="J150" s="1"/>
  <c r="K150" s="1"/>
  <c r="M150" s="1"/>
  <c r="I151"/>
  <c r="J151" s="1"/>
  <c r="K151" s="1"/>
  <c r="M151" s="1"/>
  <c r="I152"/>
  <c r="J152" s="1"/>
  <c r="K152" s="1"/>
  <c r="M152" s="1"/>
  <c r="I153"/>
  <c r="J153" s="1"/>
  <c r="K153" s="1"/>
  <c r="M153" s="1"/>
  <c r="I154"/>
  <c r="J154" s="1"/>
  <c r="K154" s="1"/>
  <c r="M154" s="1"/>
  <c r="I155"/>
  <c r="J155" s="1"/>
  <c r="K155" s="1"/>
  <c r="M155" s="1"/>
  <c r="I156"/>
  <c r="J156" s="1"/>
  <c r="K156" s="1"/>
  <c r="M156" s="1"/>
  <c r="I157"/>
  <c r="J157" s="1"/>
  <c r="K157" s="1"/>
  <c r="M157" s="1"/>
  <c r="I158"/>
  <c r="J158" s="1"/>
  <c r="K158" s="1"/>
  <c r="M158" s="1"/>
  <c r="I159"/>
  <c r="J159" s="1"/>
  <c r="K159" s="1"/>
  <c r="M159" s="1"/>
  <c r="I160"/>
  <c r="J160" s="1"/>
  <c r="K160" s="1"/>
  <c r="M160" s="1"/>
  <c r="I161"/>
  <c r="J161" s="1"/>
  <c r="K161" s="1"/>
  <c r="M161" s="1"/>
  <c r="I162"/>
  <c r="J162" s="1"/>
  <c r="K162" s="1"/>
  <c r="M162" s="1"/>
  <c r="I163"/>
  <c r="J163" s="1"/>
  <c r="K163" s="1"/>
  <c r="M163" s="1"/>
  <c r="I164"/>
  <c r="J164" s="1"/>
  <c r="K164" s="1"/>
  <c r="M164" s="1"/>
  <c r="I165"/>
  <c r="J165" s="1"/>
  <c r="K165" s="1"/>
  <c r="M165" s="1"/>
  <c r="I166"/>
  <c r="J166" s="1"/>
  <c r="K166" s="1"/>
  <c r="M166" s="1"/>
  <c r="I167"/>
  <c r="J167" s="1"/>
  <c r="K167" s="1"/>
  <c r="M167" s="1"/>
  <c r="I168"/>
  <c r="J168" s="1"/>
  <c r="K168" s="1"/>
  <c r="M168" s="1"/>
  <c r="I169"/>
  <c r="J169" s="1"/>
  <c r="K169" s="1"/>
  <c r="M169" s="1"/>
  <c r="I170"/>
  <c r="J170" s="1"/>
  <c r="K170" s="1"/>
  <c r="M170" s="1"/>
  <c r="I171"/>
  <c r="J171" s="1"/>
  <c r="K171" s="1"/>
  <c r="M171" s="1"/>
  <c r="I172"/>
  <c r="J172" s="1"/>
  <c r="K172" s="1"/>
  <c r="M172" s="1"/>
  <c r="I173"/>
  <c r="J173" s="1"/>
  <c r="K173" s="1"/>
  <c r="M173" s="1"/>
  <c r="I174"/>
  <c r="J174" s="1"/>
  <c r="K174" s="1"/>
  <c r="M174" s="1"/>
  <c r="I175"/>
  <c r="J175" s="1"/>
  <c r="K175" s="1"/>
  <c r="M175" s="1"/>
  <c r="I176"/>
  <c r="J176" s="1"/>
  <c r="K176" s="1"/>
  <c r="M176" s="1"/>
  <c r="I177"/>
  <c r="J177" s="1"/>
  <c r="K177" s="1"/>
  <c r="M177" s="1"/>
  <c r="I178"/>
  <c r="J178" s="1"/>
  <c r="K178" s="1"/>
  <c r="M178" s="1"/>
  <c r="I179"/>
  <c r="J179" s="1"/>
  <c r="K179" s="1"/>
  <c r="M179" s="1"/>
  <c r="I180"/>
  <c r="J180" s="1"/>
  <c r="K180" s="1"/>
  <c r="M180" s="1"/>
  <c r="I181"/>
  <c r="J181" s="1"/>
  <c r="K181" s="1"/>
  <c r="M181" s="1"/>
  <c r="I182"/>
  <c r="J182" s="1"/>
  <c r="K182" s="1"/>
  <c r="M182" s="1"/>
  <c r="I183"/>
  <c r="J183" s="1"/>
  <c r="K183" s="1"/>
  <c r="M183" s="1"/>
  <c r="I184"/>
  <c r="J184" s="1"/>
  <c r="K184" s="1"/>
  <c r="M184" s="1"/>
  <c r="I185"/>
  <c r="J185" s="1"/>
  <c r="K185" s="1"/>
  <c r="M185" s="1"/>
  <c r="I186"/>
  <c r="J186" s="1"/>
  <c r="K186" s="1"/>
  <c r="M186" s="1"/>
  <c r="I187"/>
  <c r="J187" s="1"/>
  <c r="K187" s="1"/>
  <c r="M187" s="1"/>
  <c r="I188"/>
  <c r="J188" s="1"/>
  <c r="K188" s="1"/>
  <c r="M188" s="1"/>
  <c r="I189"/>
  <c r="J189" s="1"/>
  <c r="K189" s="1"/>
  <c r="M189" s="1"/>
  <c r="I190"/>
  <c r="J190" s="1"/>
  <c r="K190" s="1"/>
  <c r="M190" s="1"/>
  <c r="I191"/>
  <c r="J191" s="1"/>
  <c r="K191" s="1"/>
  <c r="M191" s="1"/>
  <c r="I192"/>
  <c r="J192" s="1"/>
  <c r="K192" s="1"/>
  <c r="M192" s="1"/>
  <c r="I193"/>
  <c r="J193" s="1"/>
  <c r="K193" s="1"/>
  <c r="M193" s="1"/>
  <c r="I194"/>
  <c r="J194" s="1"/>
  <c r="K194" s="1"/>
  <c r="M194" s="1"/>
  <c r="I195"/>
  <c r="J195" s="1"/>
  <c r="K195" s="1"/>
  <c r="M195" s="1"/>
  <c r="I196"/>
  <c r="J196" s="1"/>
  <c r="K196" s="1"/>
  <c r="M196" s="1"/>
  <c r="I197"/>
  <c r="J197" s="1"/>
  <c r="K197" s="1"/>
  <c r="M197" s="1"/>
  <c r="I198"/>
  <c r="J198" s="1"/>
  <c r="K198" s="1"/>
  <c r="M198" s="1"/>
  <c r="I199"/>
  <c r="J199" s="1"/>
  <c r="K199" s="1"/>
  <c r="M199" s="1"/>
  <c r="I200"/>
  <c r="J200" s="1"/>
  <c r="K200" s="1"/>
  <c r="M200" s="1"/>
  <c r="I201"/>
  <c r="J201" s="1"/>
  <c r="K201" s="1"/>
  <c r="M201" s="1"/>
  <c r="I202"/>
  <c r="J202" s="1"/>
  <c r="K202" s="1"/>
  <c r="M202" s="1"/>
  <c r="I203"/>
  <c r="J203" s="1"/>
  <c r="K203" s="1"/>
  <c r="M203" s="1"/>
  <c r="I204"/>
  <c r="J204" s="1"/>
  <c r="K204" s="1"/>
  <c r="M204" s="1"/>
  <c r="I205"/>
  <c r="J205" s="1"/>
  <c r="K205" s="1"/>
  <c r="M205" s="1"/>
  <c r="I206"/>
  <c r="J206" s="1"/>
  <c r="K206" s="1"/>
  <c r="M206" s="1"/>
  <c r="I207"/>
  <c r="J207" s="1"/>
  <c r="K207" s="1"/>
  <c r="M207" s="1"/>
  <c r="I208"/>
  <c r="J208" s="1"/>
  <c r="K208" s="1"/>
  <c r="M208" s="1"/>
  <c r="I209"/>
  <c r="J209" s="1"/>
  <c r="K209" s="1"/>
  <c r="M209" s="1"/>
  <c r="I210"/>
  <c r="J210" s="1"/>
  <c r="K210" s="1"/>
  <c r="M210" s="1"/>
  <c r="I211"/>
  <c r="J211" s="1"/>
  <c r="K211" s="1"/>
  <c r="M211" s="1"/>
  <c r="I212"/>
  <c r="J212" s="1"/>
  <c r="K212" s="1"/>
  <c r="M212" s="1"/>
  <c r="I213"/>
  <c r="J213" s="1"/>
  <c r="K213" s="1"/>
  <c r="M213" s="1"/>
  <c r="I214"/>
  <c r="J214" s="1"/>
  <c r="K214" s="1"/>
  <c r="M214" s="1"/>
  <c r="I215"/>
  <c r="J215" s="1"/>
  <c r="K215" s="1"/>
  <c r="M215" s="1"/>
  <c r="I216"/>
  <c r="J216" s="1"/>
  <c r="K216" s="1"/>
  <c r="M216" s="1"/>
  <c r="I217"/>
  <c r="J217" s="1"/>
  <c r="K217" s="1"/>
  <c r="M217" s="1"/>
  <c r="I218"/>
  <c r="J218" s="1"/>
  <c r="K218" s="1"/>
  <c r="M218" s="1"/>
  <c r="I219"/>
  <c r="J219" s="1"/>
  <c r="K219" s="1"/>
  <c r="M219" s="1"/>
  <c r="I220"/>
  <c r="J220" s="1"/>
  <c r="K220" s="1"/>
  <c r="M220" s="1"/>
  <c r="I221"/>
  <c r="J221" s="1"/>
  <c r="K221" s="1"/>
  <c r="M221" s="1"/>
  <c r="I222"/>
  <c r="J222" s="1"/>
  <c r="K222" s="1"/>
  <c r="M222" s="1"/>
  <c r="I223"/>
  <c r="J223" s="1"/>
  <c r="K223" s="1"/>
  <c r="M223" s="1"/>
  <c r="I224"/>
  <c r="J224" s="1"/>
  <c r="K224" s="1"/>
  <c r="M224" s="1"/>
  <c r="I225"/>
  <c r="J225" s="1"/>
  <c r="K225" s="1"/>
  <c r="M225" s="1"/>
  <c r="I226"/>
  <c r="J226" s="1"/>
  <c r="K226" s="1"/>
  <c r="M226" s="1"/>
  <c r="I227"/>
  <c r="J227" s="1"/>
  <c r="K227" s="1"/>
  <c r="M227" s="1"/>
  <c r="I228"/>
  <c r="J228" s="1"/>
  <c r="K228" s="1"/>
  <c r="M228" s="1"/>
  <c r="I229"/>
  <c r="J229" s="1"/>
  <c r="K229" s="1"/>
  <c r="M229" s="1"/>
  <c r="I230"/>
  <c r="J230" s="1"/>
  <c r="K230" s="1"/>
  <c r="M230" s="1"/>
  <c r="I231"/>
  <c r="J231" s="1"/>
  <c r="K231" s="1"/>
  <c r="M231" s="1"/>
  <c r="I232"/>
  <c r="J232" s="1"/>
  <c r="K232" s="1"/>
  <c r="M232" s="1"/>
  <c r="I233"/>
  <c r="J233" s="1"/>
  <c r="K233" s="1"/>
  <c r="M233" s="1"/>
  <c r="I234"/>
  <c r="J234" s="1"/>
  <c r="K234" s="1"/>
  <c r="M234" s="1"/>
  <c r="I235"/>
  <c r="J235" s="1"/>
  <c r="K235" s="1"/>
  <c r="M235" s="1"/>
  <c r="I236"/>
  <c r="J236" s="1"/>
  <c r="K236" s="1"/>
  <c r="M236" s="1"/>
  <c r="I237"/>
  <c r="J237" s="1"/>
  <c r="K237" s="1"/>
  <c r="M237" s="1"/>
  <c r="I238"/>
  <c r="J238" s="1"/>
  <c r="K238" s="1"/>
  <c r="M238" s="1"/>
  <c r="I239"/>
  <c r="J239" s="1"/>
  <c r="K239" s="1"/>
  <c r="M239" s="1"/>
  <c r="I240"/>
  <c r="J240" s="1"/>
  <c r="K240" s="1"/>
  <c r="M240" s="1"/>
  <c r="I241"/>
  <c r="J241" s="1"/>
  <c r="K241" s="1"/>
  <c r="M241" s="1"/>
  <c r="I242"/>
  <c r="J242" s="1"/>
  <c r="K242" s="1"/>
  <c r="M242" s="1"/>
  <c r="I243"/>
  <c r="J243" s="1"/>
  <c r="K243" s="1"/>
  <c r="M243" s="1"/>
  <c r="I244"/>
  <c r="J244" s="1"/>
  <c r="K244" s="1"/>
  <c r="M244" s="1"/>
  <c r="I245"/>
  <c r="J245" s="1"/>
  <c r="K245" s="1"/>
  <c r="M245" s="1"/>
  <c r="I246"/>
  <c r="J246" s="1"/>
  <c r="K246" s="1"/>
  <c r="M246" s="1"/>
  <c r="I247"/>
  <c r="J247" s="1"/>
  <c r="K247" s="1"/>
  <c r="M247" s="1"/>
  <c r="I248"/>
  <c r="J248" s="1"/>
  <c r="K248" s="1"/>
  <c r="M248" s="1"/>
  <c r="I249"/>
  <c r="J249" s="1"/>
  <c r="K249" s="1"/>
  <c r="M249" s="1"/>
  <c r="I250"/>
  <c r="J250" s="1"/>
  <c r="K250" s="1"/>
  <c r="M250" s="1"/>
  <c r="I251"/>
  <c r="J251" s="1"/>
  <c r="K251" s="1"/>
  <c r="M251" s="1"/>
  <c r="I252"/>
  <c r="J252" s="1"/>
  <c r="K252" s="1"/>
  <c r="M252" s="1"/>
  <c r="I253"/>
  <c r="J253" s="1"/>
  <c r="K253" s="1"/>
  <c r="M253" s="1"/>
  <c r="I254"/>
  <c r="J254" s="1"/>
  <c r="K254" s="1"/>
  <c r="M254" s="1"/>
  <c r="I255"/>
  <c r="J255" s="1"/>
  <c r="K255" s="1"/>
  <c r="M255" s="1"/>
  <c r="I256"/>
  <c r="J256" s="1"/>
  <c r="K256" s="1"/>
  <c r="M256" s="1"/>
  <c r="I257"/>
  <c r="J257" s="1"/>
  <c r="K257" s="1"/>
  <c r="M257" s="1"/>
  <c r="I258"/>
  <c r="J258" s="1"/>
  <c r="K258" s="1"/>
  <c r="M258" s="1"/>
  <c r="I259"/>
  <c r="J259" s="1"/>
  <c r="K259" s="1"/>
  <c r="M259" s="1"/>
  <c r="I260"/>
  <c r="J260" s="1"/>
  <c r="K260" s="1"/>
  <c r="M260" s="1"/>
  <c r="I261"/>
  <c r="J261" s="1"/>
  <c r="K261" s="1"/>
  <c r="M261" s="1"/>
  <c r="I262"/>
  <c r="J262" s="1"/>
  <c r="K262" s="1"/>
  <c r="M262" s="1"/>
  <c r="I263"/>
  <c r="J263" s="1"/>
  <c r="K263" s="1"/>
  <c r="M263" s="1"/>
  <c r="I264"/>
  <c r="J264" s="1"/>
  <c r="K264" s="1"/>
  <c r="M264" s="1"/>
  <c r="I265"/>
  <c r="J265" s="1"/>
  <c r="K265" s="1"/>
  <c r="M265" s="1"/>
  <c r="I266"/>
  <c r="J266" s="1"/>
  <c r="K266" s="1"/>
  <c r="M266" s="1"/>
  <c r="I267"/>
  <c r="J267" s="1"/>
  <c r="K267" s="1"/>
  <c r="M267" s="1"/>
  <c r="I268"/>
  <c r="J268" s="1"/>
  <c r="K268" s="1"/>
  <c r="M268" s="1"/>
  <c r="I269"/>
  <c r="J269" s="1"/>
  <c r="K269" s="1"/>
  <c r="M269" s="1"/>
  <c r="I270"/>
  <c r="J270" s="1"/>
  <c r="K270" s="1"/>
  <c r="M270" s="1"/>
  <c r="I271"/>
  <c r="J271" s="1"/>
  <c r="K271" s="1"/>
  <c r="M271" s="1"/>
  <c r="I272"/>
  <c r="J272" s="1"/>
  <c r="K272" s="1"/>
  <c r="M272" s="1"/>
  <c r="I273"/>
  <c r="J273" s="1"/>
  <c r="K273" s="1"/>
  <c r="M273" s="1"/>
  <c r="I274"/>
  <c r="J274" s="1"/>
  <c r="K274" s="1"/>
  <c r="M274" s="1"/>
  <c r="I275"/>
  <c r="J275" s="1"/>
  <c r="K275" s="1"/>
  <c r="M275" s="1"/>
  <c r="I276"/>
  <c r="J276" s="1"/>
  <c r="K276" s="1"/>
  <c r="M276" s="1"/>
  <c r="I277"/>
  <c r="J277" s="1"/>
  <c r="K277" s="1"/>
  <c r="M277" s="1"/>
  <c r="I278"/>
  <c r="J278" s="1"/>
  <c r="K278" s="1"/>
  <c r="M278" s="1"/>
  <c r="I279"/>
  <c r="J279" s="1"/>
  <c r="K279" s="1"/>
  <c r="M279" s="1"/>
  <c r="I280"/>
  <c r="J280" s="1"/>
  <c r="K280" s="1"/>
  <c r="M280" s="1"/>
  <c r="I281"/>
  <c r="J281" s="1"/>
  <c r="K281" s="1"/>
  <c r="M281" s="1"/>
  <c r="I282"/>
  <c r="J282" s="1"/>
  <c r="K282" s="1"/>
  <c r="M282" s="1"/>
  <c r="I283"/>
  <c r="J283" s="1"/>
  <c r="K283" s="1"/>
  <c r="M283" s="1"/>
  <c r="I284"/>
  <c r="J284" s="1"/>
  <c r="K284" s="1"/>
  <c r="M284" s="1"/>
  <c r="I285"/>
  <c r="J285" s="1"/>
  <c r="K285" s="1"/>
  <c r="M285" s="1"/>
  <c r="I286"/>
  <c r="J286" s="1"/>
  <c r="K286" s="1"/>
  <c r="M286" s="1"/>
  <c r="I287"/>
  <c r="J287" s="1"/>
  <c r="K287" s="1"/>
  <c r="M287" s="1"/>
  <c r="I288"/>
  <c r="J288" s="1"/>
  <c r="K288" s="1"/>
  <c r="M288" s="1"/>
  <c r="I289"/>
  <c r="J289" s="1"/>
  <c r="K289" s="1"/>
  <c r="M289" s="1"/>
  <c r="I290"/>
  <c r="J290" s="1"/>
  <c r="K290" s="1"/>
  <c r="M290" s="1"/>
  <c r="I291"/>
  <c r="J291" s="1"/>
  <c r="K291" s="1"/>
  <c r="M291" s="1"/>
  <c r="I292"/>
  <c r="J292" s="1"/>
  <c r="K292" s="1"/>
  <c r="M292" s="1"/>
  <c r="I293"/>
  <c r="J293" s="1"/>
  <c r="K293" s="1"/>
  <c r="M293" s="1"/>
  <c r="I294"/>
  <c r="J294" s="1"/>
  <c r="K294" s="1"/>
  <c r="M294" s="1"/>
  <c r="I295"/>
  <c r="J295" s="1"/>
  <c r="K295" s="1"/>
  <c r="M295" s="1"/>
  <c r="I296"/>
  <c r="J296" s="1"/>
  <c r="K296" s="1"/>
  <c r="M296" s="1"/>
  <c r="I297"/>
  <c r="J297" s="1"/>
  <c r="K297" s="1"/>
  <c r="M297" s="1"/>
  <c r="I298"/>
  <c r="J298" s="1"/>
  <c r="K298" s="1"/>
  <c r="M298" s="1"/>
  <c r="I299"/>
  <c r="J299" s="1"/>
  <c r="K299" s="1"/>
  <c r="M299" s="1"/>
  <c r="I300"/>
  <c r="J300" s="1"/>
  <c r="K300" s="1"/>
  <c r="M300" s="1"/>
  <c r="I301"/>
  <c r="J301" s="1"/>
  <c r="K301" s="1"/>
  <c r="M301" s="1"/>
  <c r="I302"/>
  <c r="J302" s="1"/>
  <c r="K302" s="1"/>
  <c r="M302" s="1"/>
  <c r="I303"/>
  <c r="J303" s="1"/>
  <c r="K303" s="1"/>
  <c r="M303" s="1"/>
  <c r="I304"/>
  <c r="J304" s="1"/>
  <c r="K304" s="1"/>
  <c r="M304" s="1"/>
  <c r="I305"/>
  <c r="J305" s="1"/>
  <c r="K305" s="1"/>
  <c r="M305" s="1"/>
  <c r="I306"/>
  <c r="J306" s="1"/>
  <c r="K306" s="1"/>
  <c r="M306" s="1"/>
  <c r="I307"/>
  <c r="J307" s="1"/>
  <c r="K307" s="1"/>
  <c r="M307" s="1"/>
  <c r="I308"/>
  <c r="J308" s="1"/>
  <c r="K308" s="1"/>
  <c r="M308" s="1"/>
  <c r="I309"/>
  <c r="J309" s="1"/>
  <c r="K309" s="1"/>
  <c r="M309" s="1"/>
  <c r="I310"/>
  <c r="J310" s="1"/>
  <c r="K310" s="1"/>
  <c r="M310" s="1"/>
  <c r="I311"/>
  <c r="J311" s="1"/>
  <c r="K311" s="1"/>
  <c r="M311" s="1"/>
  <c r="I312"/>
  <c r="J312" s="1"/>
  <c r="K312" s="1"/>
  <c r="M312" s="1"/>
  <c r="I313"/>
  <c r="J313" s="1"/>
  <c r="K313" s="1"/>
  <c r="M313" s="1"/>
  <c r="I314"/>
  <c r="J314" s="1"/>
  <c r="K314" s="1"/>
  <c r="M314" s="1"/>
  <c r="I315"/>
  <c r="J315" s="1"/>
  <c r="K315" s="1"/>
  <c r="M315" s="1"/>
  <c r="I316"/>
  <c r="J316" s="1"/>
  <c r="K316" s="1"/>
  <c r="M316" s="1"/>
  <c r="I317"/>
  <c r="J317" s="1"/>
  <c r="K317" s="1"/>
  <c r="M317" s="1"/>
  <c r="I318"/>
  <c r="J318" s="1"/>
  <c r="K318" s="1"/>
  <c r="M318" s="1"/>
  <c r="I319"/>
  <c r="J319" s="1"/>
  <c r="K319" s="1"/>
  <c r="M319" s="1"/>
  <c r="I320"/>
  <c r="J320" s="1"/>
  <c r="K320" s="1"/>
  <c r="M320" s="1"/>
  <c r="I321"/>
  <c r="J321" s="1"/>
  <c r="K321" s="1"/>
  <c r="M321" s="1"/>
  <c r="I322"/>
  <c r="J322" s="1"/>
  <c r="K322" s="1"/>
  <c r="M322" s="1"/>
  <c r="I323"/>
  <c r="J323" s="1"/>
  <c r="K323" s="1"/>
  <c r="M323" s="1"/>
  <c r="I324"/>
  <c r="J324" s="1"/>
  <c r="K324" s="1"/>
  <c r="M324" s="1"/>
  <c r="I325"/>
  <c r="J325" s="1"/>
  <c r="K325" s="1"/>
  <c r="M325" s="1"/>
  <c r="I326"/>
  <c r="J326" s="1"/>
  <c r="K326" s="1"/>
  <c r="M326" s="1"/>
  <c r="I327"/>
  <c r="J327" s="1"/>
  <c r="K327" s="1"/>
  <c r="M327" s="1"/>
  <c r="I328"/>
  <c r="J328" s="1"/>
  <c r="K328" s="1"/>
  <c r="M328" s="1"/>
  <c r="I329"/>
  <c r="J329" s="1"/>
  <c r="K329" s="1"/>
  <c r="M329" s="1"/>
  <c r="I330"/>
  <c r="J330" s="1"/>
  <c r="K330" s="1"/>
  <c r="M330" s="1"/>
  <c r="I331"/>
  <c r="J331" s="1"/>
  <c r="K331" s="1"/>
  <c r="M331" s="1"/>
  <c r="I332"/>
  <c r="J332" s="1"/>
  <c r="K332" s="1"/>
  <c r="M332" s="1"/>
  <c r="I333"/>
  <c r="J333" s="1"/>
  <c r="K333" s="1"/>
  <c r="M333" s="1"/>
  <c r="I334"/>
  <c r="J334" s="1"/>
  <c r="K334" s="1"/>
  <c r="M334" s="1"/>
  <c r="I335"/>
  <c r="J335" s="1"/>
  <c r="K335" s="1"/>
  <c r="M335" s="1"/>
  <c r="I336"/>
  <c r="J336" s="1"/>
  <c r="K336" s="1"/>
  <c r="M336" s="1"/>
  <c r="I337"/>
  <c r="J337" s="1"/>
  <c r="K337" s="1"/>
  <c r="M337" s="1"/>
  <c r="I338"/>
  <c r="J338" s="1"/>
  <c r="K338" s="1"/>
  <c r="M338" s="1"/>
  <c r="I339"/>
  <c r="J339" s="1"/>
  <c r="K339" s="1"/>
  <c r="M339" s="1"/>
  <c r="I340"/>
  <c r="J340" s="1"/>
  <c r="K340" s="1"/>
  <c r="M340" s="1"/>
  <c r="I341"/>
  <c r="J341" s="1"/>
  <c r="K341" s="1"/>
  <c r="M341" s="1"/>
  <c r="I342"/>
  <c r="J342" s="1"/>
  <c r="K342" s="1"/>
  <c r="M342" s="1"/>
  <c r="I343"/>
  <c r="J343" s="1"/>
  <c r="K343" s="1"/>
  <c r="M343" s="1"/>
  <c r="I344"/>
  <c r="J344" s="1"/>
  <c r="K344" s="1"/>
  <c r="M344" s="1"/>
  <c r="I345"/>
  <c r="J345" s="1"/>
  <c r="K345" s="1"/>
  <c r="M345" s="1"/>
  <c r="I346"/>
  <c r="J346" s="1"/>
  <c r="K346" s="1"/>
  <c r="M346" s="1"/>
  <c r="I347"/>
  <c r="J347" s="1"/>
  <c r="K347" s="1"/>
  <c r="M347" s="1"/>
  <c r="I348"/>
  <c r="J348" s="1"/>
  <c r="K348" s="1"/>
  <c r="M348" s="1"/>
  <c r="I349"/>
  <c r="J349" s="1"/>
  <c r="K349" s="1"/>
  <c r="M349" s="1"/>
  <c r="I350"/>
  <c r="J350" s="1"/>
  <c r="K350" s="1"/>
  <c r="M350" s="1"/>
  <c r="I351"/>
  <c r="J351" s="1"/>
  <c r="K351" s="1"/>
  <c r="M351" s="1"/>
  <c r="I352"/>
  <c r="J352" s="1"/>
  <c r="K352" s="1"/>
  <c r="M352" s="1"/>
  <c r="I353"/>
  <c r="J353" s="1"/>
  <c r="K353" s="1"/>
  <c r="M353" s="1"/>
  <c r="I354"/>
  <c r="J354" s="1"/>
  <c r="K354" s="1"/>
  <c r="M354" s="1"/>
  <c r="I355"/>
  <c r="J355" s="1"/>
  <c r="K355" s="1"/>
  <c r="M355" s="1"/>
  <c r="I356"/>
  <c r="J356" s="1"/>
  <c r="K356" s="1"/>
  <c r="M356" s="1"/>
  <c r="I357"/>
  <c r="J357" s="1"/>
  <c r="K357" s="1"/>
  <c r="M357" s="1"/>
  <c r="I358"/>
  <c r="J358" s="1"/>
  <c r="K358" s="1"/>
  <c r="M358" s="1"/>
  <c r="I359"/>
  <c r="J359" s="1"/>
  <c r="K359" s="1"/>
  <c r="M359" s="1"/>
  <c r="I360"/>
  <c r="J360" s="1"/>
  <c r="K360" s="1"/>
  <c r="M360" s="1"/>
  <c r="I361"/>
  <c r="J361" s="1"/>
  <c r="K361" s="1"/>
  <c r="M361" s="1"/>
  <c r="I362"/>
  <c r="J362" s="1"/>
  <c r="K362" s="1"/>
  <c r="M362" s="1"/>
  <c r="I363"/>
  <c r="J363" s="1"/>
  <c r="K363" s="1"/>
  <c r="M363" s="1"/>
  <c r="I364"/>
  <c r="J364" s="1"/>
  <c r="K364" s="1"/>
  <c r="M364" s="1"/>
  <c r="I365"/>
  <c r="J365" s="1"/>
  <c r="K365" s="1"/>
  <c r="M365" s="1"/>
  <c r="I366"/>
  <c r="J366" s="1"/>
  <c r="K366" s="1"/>
  <c r="M366" s="1"/>
  <c r="I367"/>
  <c r="J367" s="1"/>
  <c r="K367" s="1"/>
  <c r="M367" s="1"/>
  <c r="I368"/>
  <c r="J368" s="1"/>
  <c r="K368" s="1"/>
  <c r="M368" s="1"/>
  <c r="I369"/>
  <c r="J369" s="1"/>
  <c r="K369" s="1"/>
  <c r="M369" s="1"/>
  <c r="I370"/>
  <c r="J370" s="1"/>
  <c r="K370" s="1"/>
  <c r="M370" s="1"/>
  <c r="I371"/>
  <c r="J371" s="1"/>
  <c r="K371" s="1"/>
  <c r="M371" s="1"/>
  <c r="I372"/>
  <c r="J372" s="1"/>
  <c r="K372" s="1"/>
  <c r="M372" s="1"/>
  <c r="I373"/>
  <c r="J373" s="1"/>
  <c r="K373" s="1"/>
  <c r="M373" s="1"/>
  <c r="I374"/>
  <c r="J374" s="1"/>
  <c r="K374" s="1"/>
  <c r="M374" s="1"/>
  <c r="I375"/>
  <c r="J375" s="1"/>
  <c r="K375" s="1"/>
  <c r="M375" s="1"/>
  <c r="I376"/>
  <c r="J376" s="1"/>
  <c r="K376" s="1"/>
  <c r="M376" s="1"/>
  <c r="I377"/>
  <c r="J377" s="1"/>
  <c r="K377" s="1"/>
  <c r="M377" s="1"/>
  <c r="I378"/>
  <c r="J378" s="1"/>
  <c r="K378" s="1"/>
  <c r="M378" s="1"/>
  <c r="I379"/>
  <c r="J379" s="1"/>
  <c r="K379" s="1"/>
  <c r="M379" s="1"/>
  <c r="I380"/>
  <c r="J380" s="1"/>
  <c r="K380" s="1"/>
  <c r="M380" s="1"/>
  <c r="I381"/>
  <c r="J381" s="1"/>
  <c r="K381" s="1"/>
  <c r="M381" s="1"/>
  <c r="I382"/>
  <c r="J382" s="1"/>
  <c r="K382" s="1"/>
  <c r="M382" s="1"/>
  <c r="I383"/>
  <c r="J383" s="1"/>
  <c r="K383" s="1"/>
  <c r="M383" s="1"/>
  <c r="I384"/>
  <c r="J384" s="1"/>
  <c r="K384" s="1"/>
  <c r="M384" s="1"/>
  <c r="I385"/>
  <c r="J385" s="1"/>
  <c r="K385" s="1"/>
  <c r="M385" s="1"/>
  <c r="I386"/>
  <c r="J386" s="1"/>
  <c r="K386" s="1"/>
  <c r="M386" s="1"/>
  <c r="I387"/>
  <c r="J387" s="1"/>
  <c r="K387" s="1"/>
  <c r="M387" s="1"/>
  <c r="I388"/>
  <c r="J388" s="1"/>
  <c r="K388" s="1"/>
  <c r="M388" s="1"/>
  <c r="I389"/>
  <c r="J389" s="1"/>
  <c r="K389" s="1"/>
  <c r="M389" s="1"/>
  <c r="I390"/>
  <c r="J390" s="1"/>
  <c r="K390" s="1"/>
  <c r="M390" s="1"/>
  <c r="I391"/>
  <c r="J391" s="1"/>
  <c r="K391" s="1"/>
  <c r="M391" s="1"/>
  <c r="I392"/>
  <c r="J392" s="1"/>
  <c r="K392" s="1"/>
  <c r="M392" s="1"/>
  <c r="I393"/>
  <c r="J393" s="1"/>
  <c r="K393" s="1"/>
  <c r="M393" s="1"/>
  <c r="I394"/>
  <c r="J394" s="1"/>
  <c r="K394" s="1"/>
  <c r="M394" s="1"/>
  <c r="I395"/>
  <c r="J395" s="1"/>
  <c r="K395" s="1"/>
  <c r="M395" s="1"/>
  <c r="I396"/>
  <c r="J396" s="1"/>
  <c r="K396" s="1"/>
  <c r="M396" s="1"/>
  <c r="I397"/>
  <c r="J397" s="1"/>
  <c r="K397" s="1"/>
  <c r="M397" s="1"/>
  <c r="I398"/>
  <c r="J398" s="1"/>
  <c r="K398" s="1"/>
  <c r="M398" s="1"/>
  <c r="I399"/>
  <c r="J399" s="1"/>
  <c r="K399" s="1"/>
  <c r="M399" s="1"/>
  <c r="I400"/>
  <c r="J400" s="1"/>
  <c r="K400" s="1"/>
  <c r="M400" s="1"/>
  <c r="I401"/>
  <c r="J401" s="1"/>
  <c r="K401" s="1"/>
  <c r="M401" s="1"/>
  <c r="I402"/>
  <c r="J402" s="1"/>
  <c r="K402" s="1"/>
  <c r="M402" s="1"/>
  <c r="I403"/>
  <c r="J403" s="1"/>
  <c r="K403" s="1"/>
  <c r="M403" s="1"/>
  <c r="I404"/>
  <c r="J404" s="1"/>
  <c r="K404" s="1"/>
  <c r="M404" s="1"/>
  <c r="I405"/>
  <c r="J405" s="1"/>
  <c r="K405" s="1"/>
  <c r="M405" s="1"/>
  <c r="I406"/>
  <c r="J406" s="1"/>
  <c r="K406" s="1"/>
  <c r="M406" s="1"/>
  <c r="I407"/>
  <c r="J407" s="1"/>
  <c r="K407" s="1"/>
  <c r="M407" s="1"/>
  <c r="I408"/>
  <c r="J408" s="1"/>
  <c r="K408" s="1"/>
  <c r="M408" s="1"/>
  <c r="I409"/>
  <c r="J409" s="1"/>
  <c r="K409" s="1"/>
  <c r="M409" s="1"/>
  <c r="I410"/>
  <c r="J410" s="1"/>
  <c r="K410" s="1"/>
  <c r="M410" s="1"/>
  <c r="I411"/>
  <c r="J411" s="1"/>
  <c r="K411" s="1"/>
  <c r="M411" s="1"/>
  <c r="I412"/>
  <c r="J412" s="1"/>
  <c r="K412" s="1"/>
  <c r="M412" s="1"/>
  <c r="I413"/>
  <c r="J413" s="1"/>
  <c r="K413" s="1"/>
  <c r="M413" s="1"/>
  <c r="I414"/>
  <c r="J414" s="1"/>
  <c r="K414" s="1"/>
  <c r="M414" s="1"/>
  <c r="I415"/>
  <c r="J415" s="1"/>
  <c r="K415" s="1"/>
  <c r="M415" s="1"/>
  <c r="I416"/>
  <c r="J416" s="1"/>
  <c r="K416" s="1"/>
  <c r="M416" s="1"/>
  <c r="I417"/>
  <c r="J417" s="1"/>
  <c r="K417" s="1"/>
  <c r="M417" s="1"/>
  <c r="I418"/>
  <c r="J418" s="1"/>
  <c r="K418" s="1"/>
  <c r="M418" s="1"/>
  <c r="I419"/>
  <c r="J419" s="1"/>
  <c r="K419" s="1"/>
  <c r="M419" s="1"/>
  <c r="I420"/>
  <c r="J420" s="1"/>
  <c r="K420" s="1"/>
  <c r="M420" s="1"/>
  <c r="I421"/>
  <c r="J421" s="1"/>
  <c r="K421" s="1"/>
  <c r="M421" s="1"/>
  <c r="I422"/>
  <c r="J422" s="1"/>
  <c r="K422" s="1"/>
  <c r="M422" s="1"/>
  <c r="I423"/>
  <c r="J423" s="1"/>
  <c r="K423" s="1"/>
  <c r="M423" s="1"/>
  <c r="I424"/>
  <c r="J424" s="1"/>
  <c r="K424" s="1"/>
  <c r="M424" s="1"/>
  <c r="I425"/>
  <c r="J425" s="1"/>
  <c r="K425" s="1"/>
  <c r="M425" s="1"/>
  <c r="I426"/>
  <c r="J426" s="1"/>
  <c r="K426" s="1"/>
  <c r="M426" s="1"/>
  <c r="I427"/>
  <c r="J427" s="1"/>
  <c r="K427" s="1"/>
  <c r="M427" s="1"/>
  <c r="I428"/>
  <c r="J428" s="1"/>
  <c r="K428" s="1"/>
  <c r="M428" s="1"/>
  <c r="I429"/>
  <c r="J429" s="1"/>
  <c r="K429" s="1"/>
  <c r="M429" s="1"/>
  <c r="I430"/>
  <c r="J430" s="1"/>
  <c r="K430" s="1"/>
  <c r="M430" s="1"/>
  <c r="I431"/>
  <c r="J431" s="1"/>
  <c r="K431" s="1"/>
  <c r="M431" s="1"/>
  <c r="I432"/>
  <c r="J432" s="1"/>
  <c r="K432" s="1"/>
  <c r="M432" s="1"/>
  <c r="I433"/>
  <c r="J433" s="1"/>
  <c r="K433" s="1"/>
  <c r="M433" s="1"/>
  <c r="I434"/>
  <c r="J434" s="1"/>
  <c r="K434" s="1"/>
  <c r="M434" s="1"/>
  <c r="I435"/>
  <c r="J435" s="1"/>
  <c r="K435" s="1"/>
  <c r="M435" s="1"/>
  <c r="I436"/>
  <c r="J436" s="1"/>
  <c r="K436" s="1"/>
  <c r="M436" s="1"/>
  <c r="I437"/>
  <c r="J437" s="1"/>
  <c r="K437" s="1"/>
  <c r="M437" s="1"/>
  <c r="I438"/>
  <c r="J438" s="1"/>
  <c r="K438" s="1"/>
  <c r="M438" s="1"/>
  <c r="I439"/>
  <c r="J439" s="1"/>
  <c r="K439" s="1"/>
  <c r="M439" s="1"/>
  <c r="I440"/>
  <c r="J440" s="1"/>
  <c r="K440" s="1"/>
  <c r="M440" s="1"/>
  <c r="I441"/>
  <c r="J441" s="1"/>
  <c r="K441" s="1"/>
  <c r="M441" s="1"/>
  <c r="I442"/>
  <c r="J442" s="1"/>
  <c r="K442" s="1"/>
  <c r="M442" s="1"/>
  <c r="I443"/>
  <c r="J443" s="1"/>
  <c r="K443" s="1"/>
  <c r="M443" s="1"/>
  <c r="I444"/>
  <c r="J444" s="1"/>
  <c r="K444" s="1"/>
  <c r="M444" s="1"/>
  <c r="I445"/>
  <c r="J445" s="1"/>
  <c r="K445" s="1"/>
  <c r="M445" s="1"/>
  <c r="I446"/>
  <c r="J446" s="1"/>
  <c r="K446" s="1"/>
  <c r="M446" s="1"/>
  <c r="I447"/>
  <c r="J447" s="1"/>
  <c r="K447" s="1"/>
  <c r="M447" s="1"/>
  <c r="I448"/>
  <c r="J448" s="1"/>
  <c r="K448" s="1"/>
  <c r="M448" s="1"/>
  <c r="I449"/>
  <c r="J449" s="1"/>
  <c r="K449" s="1"/>
  <c r="M449" s="1"/>
  <c r="I450"/>
  <c r="J450" s="1"/>
  <c r="K450" s="1"/>
  <c r="M450" s="1"/>
  <c r="I451"/>
  <c r="J451" s="1"/>
  <c r="K451" s="1"/>
  <c r="M451" s="1"/>
  <c r="I452"/>
  <c r="J452" s="1"/>
  <c r="K452" s="1"/>
  <c r="M452" s="1"/>
  <c r="I453"/>
  <c r="J453" s="1"/>
  <c r="K453" s="1"/>
  <c r="M453" s="1"/>
  <c r="I454"/>
  <c r="J454" s="1"/>
  <c r="K454" s="1"/>
  <c r="M454" s="1"/>
  <c r="I455"/>
  <c r="J455" s="1"/>
  <c r="K455" s="1"/>
  <c r="M455" s="1"/>
  <c r="I456"/>
  <c r="J456" s="1"/>
  <c r="K456" s="1"/>
  <c r="M456" s="1"/>
  <c r="I457"/>
  <c r="J457" s="1"/>
  <c r="K457" s="1"/>
  <c r="M457" s="1"/>
  <c r="I458"/>
  <c r="J458" s="1"/>
  <c r="K458" s="1"/>
  <c r="M458" s="1"/>
  <c r="I459"/>
  <c r="J459" s="1"/>
  <c r="K459" s="1"/>
  <c r="M459" s="1"/>
  <c r="I460"/>
  <c r="J460" s="1"/>
  <c r="K460" s="1"/>
  <c r="M460" s="1"/>
  <c r="I461"/>
  <c r="J461" s="1"/>
  <c r="K461" s="1"/>
  <c r="M461" s="1"/>
  <c r="I462"/>
  <c r="J462" s="1"/>
  <c r="K462" s="1"/>
  <c r="M462" s="1"/>
  <c r="I463"/>
  <c r="J463" s="1"/>
  <c r="K463" s="1"/>
  <c r="M463" s="1"/>
  <c r="I464"/>
  <c r="J464" s="1"/>
  <c r="K464" s="1"/>
  <c r="M464" s="1"/>
  <c r="I465"/>
  <c r="J465" s="1"/>
  <c r="K465" s="1"/>
  <c r="M465" s="1"/>
  <c r="I466"/>
  <c r="J466" s="1"/>
  <c r="K466" s="1"/>
  <c r="M466" s="1"/>
  <c r="I467"/>
  <c r="J467" s="1"/>
  <c r="K467" s="1"/>
  <c r="M467" s="1"/>
  <c r="I468"/>
  <c r="J468" s="1"/>
  <c r="K468" s="1"/>
  <c r="M468" s="1"/>
  <c r="I469"/>
  <c r="J469" s="1"/>
  <c r="K469" s="1"/>
  <c r="M469" s="1"/>
  <c r="I470"/>
  <c r="J470" s="1"/>
  <c r="K470" s="1"/>
  <c r="M470" s="1"/>
  <c r="I471"/>
  <c r="J471" s="1"/>
  <c r="K471" s="1"/>
  <c r="M471" s="1"/>
  <c r="I472"/>
  <c r="J472" s="1"/>
  <c r="K472" s="1"/>
  <c r="M472" s="1"/>
  <c r="I473"/>
  <c r="J473" s="1"/>
  <c r="K473" s="1"/>
  <c r="M473" s="1"/>
  <c r="I474"/>
  <c r="J474" s="1"/>
  <c r="K474" s="1"/>
  <c r="M474" s="1"/>
  <c r="I475"/>
  <c r="J475" s="1"/>
  <c r="K475" s="1"/>
  <c r="M475" s="1"/>
  <c r="I476"/>
  <c r="J476" s="1"/>
  <c r="K476" s="1"/>
  <c r="M476" s="1"/>
  <c r="I477"/>
  <c r="J477" s="1"/>
  <c r="K477" s="1"/>
  <c r="M477" s="1"/>
  <c r="I478"/>
  <c r="J478" s="1"/>
  <c r="K478" s="1"/>
  <c r="M478" s="1"/>
  <c r="I479"/>
  <c r="J479" s="1"/>
  <c r="K479" s="1"/>
  <c r="M479" s="1"/>
  <c r="I480"/>
  <c r="J480" s="1"/>
  <c r="K480" s="1"/>
  <c r="M480" s="1"/>
  <c r="I481"/>
  <c r="J481" s="1"/>
  <c r="K481" s="1"/>
  <c r="M481" s="1"/>
  <c r="I482"/>
  <c r="J482" s="1"/>
  <c r="K482" s="1"/>
  <c r="M482" s="1"/>
  <c r="I483"/>
  <c r="J483" s="1"/>
  <c r="K483" s="1"/>
  <c r="M483" s="1"/>
  <c r="I484"/>
  <c r="J484" s="1"/>
  <c r="K484" s="1"/>
  <c r="M484" s="1"/>
  <c r="I485"/>
  <c r="J485" s="1"/>
  <c r="K485" s="1"/>
  <c r="M485" s="1"/>
  <c r="I486"/>
  <c r="J486" s="1"/>
  <c r="K486" s="1"/>
  <c r="M486" s="1"/>
  <c r="I487"/>
  <c r="J487" s="1"/>
  <c r="K487" s="1"/>
  <c r="M487" s="1"/>
  <c r="I488"/>
  <c r="J488" s="1"/>
  <c r="K488" s="1"/>
  <c r="M488" s="1"/>
  <c r="I489"/>
  <c r="J489" s="1"/>
  <c r="K489" s="1"/>
  <c r="M489" s="1"/>
  <c r="I490"/>
  <c r="J490" s="1"/>
  <c r="K490" s="1"/>
  <c r="M490" s="1"/>
  <c r="I491"/>
  <c r="J491" s="1"/>
  <c r="K491" s="1"/>
  <c r="M491" s="1"/>
  <c r="I492"/>
  <c r="J492" s="1"/>
  <c r="K492" s="1"/>
  <c r="M492" s="1"/>
  <c r="I493"/>
  <c r="J493" s="1"/>
  <c r="K493" s="1"/>
  <c r="M493" s="1"/>
  <c r="I494"/>
  <c r="J494" s="1"/>
  <c r="K494" s="1"/>
  <c r="M494" s="1"/>
  <c r="I495"/>
  <c r="J495" s="1"/>
  <c r="K495" s="1"/>
  <c r="M495" s="1"/>
  <c r="I496"/>
  <c r="J496" s="1"/>
  <c r="K496" s="1"/>
  <c r="M496" s="1"/>
  <c r="I497"/>
  <c r="J497" s="1"/>
  <c r="K497" s="1"/>
  <c r="M497" s="1"/>
  <c r="I498"/>
  <c r="J498" s="1"/>
  <c r="K498" s="1"/>
  <c r="M498" s="1"/>
  <c r="I499"/>
  <c r="J499" s="1"/>
  <c r="K499" s="1"/>
  <c r="M499" s="1"/>
  <c r="I500"/>
  <c r="J500" s="1"/>
  <c r="K500" s="1"/>
  <c r="M500" s="1"/>
  <c r="I501"/>
  <c r="J501" s="1"/>
  <c r="K501" s="1"/>
  <c r="M501" s="1"/>
  <c r="I502"/>
  <c r="J502" s="1"/>
  <c r="K502" s="1"/>
  <c r="M502" s="1"/>
  <c r="I503"/>
  <c r="J503" s="1"/>
  <c r="K503" s="1"/>
  <c r="M503" s="1"/>
  <c r="I504"/>
  <c r="J504" s="1"/>
  <c r="K504" s="1"/>
  <c r="M504" s="1"/>
  <c r="I505"/>
  <c r="J505" s="1"/>
  <c r="K505" s="1"/>
  <c r="M505" s="1"/>
  <c r="I506"/>
  <c r="J506" s="1"/>
  <c r="K506" s="1"/>
  <c r="M506" s="1"/>
  <c r="I507"/>
  <c r="J507" s="1"/>
  <c r="K507" s="1"/>
  <c r="M507" s="1"/>
  <c r="I508"/>
  <c r="J508" s="1"/>
  <c r="K508" s="1"/>
  <c r="M508" s="1"/>
  <c r="I509"/>
  <c r="J509" s="1"/>
  <c r="K509" s="1"/>
  <c r="M509" s="1"/>
  <c r="I510"/>
  <c r="J510" s="1"/>
  <c r="K510" s="1"/>
  <c r="M510" s="1"/>
  <c r="I511"/>
  <c r="J511" s="1"/>
  <c r="K511" s="1"/>
  <c r="M511" s="1"/>
  <c r="I512"/>
  <c r="J512" s="1"/>
  <c r="K512" s="1"/>
  <c r="M512" s="1"/>
  <c r="I513"/>
  <c r="J513" s="1"/>
  <c r="K513" s="1"/>
  <c r="M513" s="1"/>
  <c r="I514"/>
  <c r="J514" s="1"/>
  <c r="K514" s="1"/>
  <c r="M514" s="1"/>
  <c r="I515"/>
  <c r="J515" s="1"/>
  <c r="K515" s="1"/>
  <c r="M515" s="1"/>
  <c r="I516"/>
  <c r="J516" s="1"/>
  <c r="K516" s="1"/>
  <c r="M516" s="1"/>
  <c r="I517"/>
  <c r="J517" s="1"/>
  <c r="K517" s="1"/>
  <c r="M517" s="1"/>
  <c r="I518"/>
  <c r="J518" s="1"/>
  <c r="K518" s="1"/>
  <c r="M518" s="1"/>
  <c r="I519"/>
  <c r="J519" s="1"/>
  <c r="K519" s="1"/>
  <c r="M519" s="1"/>
  <c r="I520"/>
  <c r="J520" s="1"/>
  <c r="K520" s="1"/>
  <c r="M520" s="1"/>
  <c r="I521"/>
  <c r="J521" s="1"/>
  <c r="K521" s="1"/>
  <c r="M521" s="1"/>
  <c r="I522"/>
  <c r="J522" s="1"/>
  <c r="K522" s="1"/>
  <c r="M522" s="1"/>
  <c r="I523"/>
  <c r="J523" s="1"/>
  <c r="K523" s="1"/>
  <c r="M523" s="1"/>
  <c r="I524"/>
  <c r="J524" s="1"/>
  <c r="K524" s="1"/>
  <c r="M524" s="1"/>
  <c r="I525"/>
  <c r="J525" s="1"/>
  <c r="K525" s="1"/>
  <c r="M525" s="1"/>
  <c r="I526"/>
  <c r="J526" s="1"/>
  <c r="K526" s="1"/>
  <c r="M526" s="1"/>
  <c r="I527"/>
  <c r="J527" s="1"/>
  <c r="K527" s="1"/>
  <c r="M527" s="1"/>
  <c r="I528"/>
  <c r="J528" s="1"/>
  <c r="K528" s="1"/>
  <c r="M528" s="1"/>
  <c r="I529"/>
  <c r="J529" s="1"/>
  <c r="K529" s="1"/>
  <c r="M529" s="1"/>
  <c r="I530"/>
  <c r="J530" s="1"/>
  <c r="K530" s="1"/>
  <c r="M530" s="1"/>
  <c r="I531"/>
  <c r="J531" s="1"/>
  <c r="K531" s="1"/>
  <c r="M531" s="1"/>
  <c r="I532"/>
  <c r="J532" s="1"/>
  <c r="K532" s="1"/>
  <c r="M532" s="1"/>
  <c r="I533"/>
  <c r="J533" s="1"/>
  <c r="K533" s="1"/>
  <c r="M533" s="1"/>
  <c r="I534"/>
  <c r="J534" s="1"/>
  <c r="K534" s="1"/>
  <c r="M534" s="1"/>
  <c r="I535"/>
  <c r="J535" s="1"/>
  <c r="K535" s="1"/>
  <c r="M535" s="1"/>
  <c r="I536"/>
  <c r="J536" s="1"/>
  <c r="K536" s="1"/>
  <c r="M536" s="1"/>
  <c r="I537"/>
  <c r="J537" s="1"/>
  <c r="K537" s="1"/>
  <c r="M537" s="1"/>
  <c r="I538"/>
  <c r="J538" s="1"/>
  <c r="K538" s="1"/>
  <c r="M538" s="1"/>
  <c r="I539"/>
  <c r="J539" s="1"/>
  <c r="K539" s="1"/>
  <c r="M539" s="1"/>
  <c r="I540"/>
  <c r="J540" s="1"/>
  <c r="K540" s="1"/>
  <c r="M540" s="1"/>
  <c r="I541"/>
  <c r="J541" s="1"/>
  <c r="K541" s="1"/>
  <c r="M541" s="1"/>
  <c r="I542"/>
  <c r="J542" s="1"/>
  <c r="K542" s="1"/>
  <c r="M542" s="1"/>
  <c r="I543"/>
  <c r="J543" s="1"/>
  <c r="K543" s="1"/>
  <c r="M543" s="1"/>
  <c r="I544"/>
  <c r="J544" s="1"/>
  <c r="K544" s="1"/>
  <c r="M544" s="1"/>
  <c r="I545"/>
  <c r="J545" s="1"/>
  <c r="K545" s="1"/>
  <c r="M545" s="1"/>
  <c r="I546"/>
  <c r="J546" s="1"/>
  <c r="K546" s="1"/>
  <c r="M546" s="1"/>
  <c r="I547"/>
  <c r="J547" s="1"/>
  <c r="K547" s="1"/>
  <c r="M547" s="1"/>
  <c r="I548"/>
  <c r="J548" s="1"/>
  <c r="K548" s="1"/>
  <c r="M548" s="1"/>
  <c r="I549"/>
  <c r="J549" s="1"/>
  <c r="K549" s="1"/>
  <c r="M549" s="1"/>
  <c r="I550"/>
  <c r="J550" s="1"/>
  <c r="K550" s="1"/>
  <c r="M550" s="1"/>
  <c r="I551"/>
  <c r="J551" s="1"/>
  <c r="K551" s="1"/>
  <c r="M551" s="1"/>
  <c r="I552"/>
  <c r="J552" s="1"/>
  <c r="K552" s="1"/>
  <c r="M552" s="1"/>
  <c r="I553"/>
  <c r="J553" s="1"/>
  <c r="K553" s="1"/>
  <c r="M553" s="1"/>
  <c r="I554"/>
  <c r="J554" s="1"/>
  <c r="K554" s="1"/>
  <c r="M554" s="1"/>
  <c r="I555"/>
  <c r="J555" s="1"/>
  <c r="K555" s="1"/>
  <c r="M555" s="1"/>
  <c r="I556"/>
  <c r="J556" s="1"/>
  <c r="K556" s="1"/>
  <c r="M556" s="1"/>
  <c r="I557"/>
  <c r="J557" s="1"/>
  <c r="K557" s="1"/>
  <c r="M557" s="1"/>
  <c r="I558"/>
  <c r="J558" s="1"/>
  <c r="K558" s="1"/>
  <c r="M558" s="1"/>
  <c r="I559"/>
  <c r="J559" s="1"/>
  <c r="K559" s="1"/>
  <c r="M559" s="1"/>
  <c r="I560"/>
  <c r="J560" s="1"/>
  <c r="K560" s="1"/>
  <c r="M560" s="1"/>
  <c r="I561"/>
  <c r="J561" s="1"/>
  <c r="K561" s="1"/>
  <c r="M561" s="1"/>
  <c r="I562"/>
  <c r="J562" s="1"/>
  <c r="K562" s="1"/>
  <c r="M562" s="1"/>
  <c r="I563"/>
  <c r="J563" s="1"/>
  <c r="K563" s="1"/>
  <c r="M563" s="1"/>
  <c r="I564"/>
  <c r="J564" s="1"/>
  <c r="K564" s="1"/>
  <c r="M564" s="1"/>
  <c r="I565"/>
  <c r="J565" s="1"/>
  <c r="K565" s="1"/>
  <c r="M565" s="1"/>
  <c r="I566"/>
  <c r="J566" s="1"/>
  <c r="K566" s="1"/>
  <c r="M566" s="1"/>
  <c r="I567"/>
  <c r="J567" s="1"/>
  <c r="K567" s="1"/>
  <c r="M567" s="1"/>
  <c r="I568"/>
  <c r="J568" s="1"/>
  <c r="K568" s="1"/>
  <c r="M568" s="1"/>
  <c r="I569"/>
  <c r="J569" s="1"/>
  <c r="K569" s="1"/>
  <c r="M569" s="1"/>
  <c r="I570"/>
  <c r="J570" s="1"/>
  <c r="K570" s="1"/>
  <c r="M570" s="1"/>
  <c r="I571"/>
  <c r="J571" s="1"/>
  <c r="K571" s="1"/>
  <c r="M571" s="1"/>
  <c r="I572"/>
  <c r="J572" s="1"/>
  <c r="K572" s="1"/>
  <c r="M572" s="1"/>
  <c r="I573"/>
  <c r="J573" s="1"/>
  <c r="K573" s="1"/>
  <c r="M573" s="1"/>
  <c r="I574"/>
  <c r="J574" s="1"/>
  <c r="K574" s="1"/>
  <c r="M574" s="1"/>
  <c r="I575"/>
  <c r="J575" s="1"/>
  <c r="K575" s="1"/>
  <c r="M575" s="1"/>
  <c r="I576"/>
  <c r="J576" s="1"/>
  <c r="K576" s="1"/>
  <c r="M576" s="1"/>
  <c r="I577"/>
  <c r="J577" s="1"/>
  <c r="K577" s="1"/>
  <c r="M577" s="1"/>
  <c r="I578"/>
  <c r="J578" s="1"/>
  <c r="K578" s="1"/>
  <c r="M578" s="1"/>
  <c r="I579"/>
  <c r="J579" s="1"/>
  <c r="K579" s="1"/>
  <c r="M579" s="1"/>
  <c r="I580"/>
  <c r="J580" s="1"/>
  <c r="K580" s="1"/>
  <c r="M580" s="1"/>
  <c r="I581"/>
  <c r="J581" s="1"/>
  <c r="K581" s="1"/>
  <c r="M581" s="1"/>
  <c r="I582"/>
  <c r="J582" s="1"/>
  <c r="K582" s="1"/>
  <c r="M582" s="1"/>
  <c r="I583"/>
  <c r="J583" s="1"/>
  <c r="K583" s="1"/>
  <c r="M583" s="1"/>
  <c r="I584"/>
  <c r="J584" s="1"/>
  <c r="K584" s="1"/>
  <c r="M584" s="1"/>
  <c r="I585"/>
  <c r="J585" s="1"/>
  <c r="K585" s="1"/>
  <c r="M585" s="1"/>
  <c r="I586"/>
  <c r="J586" s="1"/>
  <c r="K586" s="1"/>
  <c r="M586" s="1"/>
  <c r="I587"/>
  <c r="J587" s="1"/>
  <c r="K587" s="1"/>
  <c r="M587" s="1"/>
  <c r="I588"/>
  <c r="J588" s="1"/>
  <c r="K588" s="1"/>
  <c r="M588" s="1"/>
  <c r="I589"/>
  <c r="J589" s="1"/>
  <c r="K589" s="1"/>
  <c r="M589" s="1"/>
  <c r="I590"/>
  <c r="J590" s="1"/>
  <c r="K590" s="1"/>
  <c r="M590" s="1"/>
  <c r="I591"/>
  <c r="J591" s="1"/>
  <c r="K591" s="1"/>
  <c r="M591" s="1"/>
  <c r="I592"/>
  <c r="J592" s="1"/>
  <c r="K592" s="1"/>
  <c r="M592" s="1"/>
  <c r="I593"/>
  <c r="J593" s="1"/>
  <c r="K593" s="1"/>
  <c r="M593" s="1"/>
  <c r="I594"/>
  <c r="J594" s="1"/>
  <c r="K594" s="1"/>
  <c r="M594" s="1"/>
  <c r="I595"/>
  <c r="J595" s="1"/>
  <c r="K595" s="1"/>
  <c r="M595" s="1"/>
  <c r="I596"/>
  <c r="J596" s="1"/>
  <c r="K596" s="1"/>
  <c r="M596" s="1"/>
  <c r="I597"/>
  <c r="J597" s="1"/>
  <c r="K597" s="1"/>
  <c r="M597" s="1"/>
  <c r="I598"/>
  <c r="J598" s="1"/>
  <c r="K598" s="1"/>
  <c r="M598" s="1"/>
  <c r="I599"/>
  <c r="J599" s="1"/>
  <c r="K599" s="1"/>
  <c r="M599" s="1"/>
  <c r="I600"/>
  <c r="J600" s="1"/>
  <c r="K600" s="1"/>
  <c r="M600" s="1"/>
  <c r="I601"/>
  <c r="J601" s="1"/>
  <c r="K601" s="1"/>
  <c r="M601" s="1"/>
  <c r="I602"/>
  <c r="J602" s="1"/>
  <c r="K602" s="1"/>
  <c r="M602" s="1"/>
  <c r="I603"/>
  <c r="J603" s="1"/>
  <c r="K603" s="1"/>
  <c r="M603" s="1"/>
  <c r="I604"/>
  <c r="J604" s="1"/>
  <c r="K604" s="1"/>
  <c r="M604" s="1"/>
  <c r="I605"/>
  <c r="J605" s="1"/>
  <c r="K605" s="1"/>
  <c r="M605" s="1"/>
  <c r="I606"/>
  <c r="J606" s="1"/>
  <c r="K606" s="1"/>
  <c r="M606" s="1"/>
  <c r="I607"/>
  <c r="J607" s="1"/>
  <c r="K607" s="1"/>
  <c r="M607" s="1"/>
  <c r="I608"/>
  <c r="J608" s="1"/>
  <c r="K608" s="1"/>
  <c r="M608" s="1"/>
  <c r="I609"/>
  <c r="J609" s="1"/>
  <c r="K609" s="1"/>
  <c r="M609" s="1"/>
  <c r="I610"/>
  <c r="J610" s="1"/>
  <c r="K610" s="1"/>
  <c r="M610" s="1"/>
  <c r="I611"/>
  <c r="J611" s="1"/>
  <c r="K611" s="1"/>
  <c r="M611" s="1"/>
  <c r="I612"/>
  <c r="J612" s="1"/>
  <c r="K612" s="1"/>
  <c r="M612" s="1"/>
  <c r="I613"/>
  <c r="J613" s="1"/>
  <c r="K613" s="1"/>
  <c r="M613" s="1"/>
  <c r="I614"/>
  <c r="J614" s="1"/>
  <c r="K614" s="1"/>
  <c r="M614" s="1"/>
  <c r="I615"/>
  <c r="J615" s="1"/>
  <c r="K615" s="1"/>
  <c r="M615" s="1"/>
  <c r="I616"/>
  <c r="J616" s="1"/>
  <c r="K616" s="1"/>
  <c r="M616" s="1"/>
  <c r="I617"/>
  <c r="J617" s="1"/>
  <c r="K617" s="1"/>
  <c r="M617" s="1"/>
  <c r="I618"/>
  <c r="J618" s="1"/>
  <c r="K618" s="1"/>
  <c r="M618" s="1"/>
  <c r="I619"/>
  <c r="J619" s="1"/>
  <c r="K619" s="1"/>
  <c r="M619" s="1"/>
  <c r="I620"/>
  <c r="J620" s="1"/>
  <c r="K620" s="1"/>
  <c r="M620" s="1"/>
  <c r="I621"/>
  <c r="J621" s="1"/>
  <c r="K621" s="1"/>
  <c r="M621" s="1"/>
  <c r="I622"/>
  <c r="J622" s="1"/>
  <c r="K622" s="1"/>
  <c r="M622" s="1"/>
  <c r="I623"/>
  <c r="J623" s="1"/>
  <c r="K623" s="1"/>
  <c r="M623" s="1"/>
  <c r="I624"/>
  <c r="J624" s="1"/>
  <c r="K624" s="1"/>
  <c r="M624" s="1"/>
  <c r="I625"/>
  <c r="J625" s="1"/>
  <c r="K625" s="1"/>
  <c r="M625" s="1"/>
  <c r="I626"/>
  <c r="J626" s="1"/>
  <c r="K626" s="1"/>
  <c r="M626" s="1"/>
  <c r="I627"/>
  <c r="J627" s="1"/>
  <c r="K627" s="1"/>
  <c r="M627" s="1"/>
  <c r="I628"/>
  <c r="J628" s="1"/>
  <c r="K628" s="1"/>
  <c r="M628" s="1"/>
  <c r="I629"/>
  <c r="J629" s="1"/>
  <c r="K629" s="1"/>
  <c r="M629" s="1"/>
  <c r="I630"/>
  <c r="J630" s="1"/>
  <c r="K630" s="1"/>
  <c r="M630" s="1"/>
  <c r="I631"/>
  <c r="J631" s="1"/>
  <c r="K631" s="1"/>
  <c r="M631" s="1"/>
  <c r="I632"/>
  <c r="J632" s="1"/>
  <c r="K632" s="1"/>
  <c r="M632" s="1"/>
  <c r="I633"/>
  <c r="J633" s="1"/>
  <c r="K633" s="1"/>
  <c r="M633" s="1"/>
  <c r="I634"/>
  <c r="J634" s="1"/>
  <c r="K634" s="1"/>
  <c r="M634" s="1"/>
  <c r="I635"/>
  <c r="J635" s="1"/>
  <c r="K635" s="1"/>
  <c r="M635" s="1"/>
  <c r="I636"/>
  <c r="J636" s="1"/>
  <c r="K636" s="1"/>
  <c r="M636" s="1"/>
  <c r="I637"/>
  <c r="J637" s="1"/>
  <c r="K637" s="1"/>
  <c r="M637" s="1"/>
  <c r="I638"/>
  <c r="J638" s="1"/>
  <c r="K638" s="1"/>
  <c r="M638" s="1"/>
  <c r="I639"/>
  <c r="J639" s="1"/>
  <c r="K639" s="1"/>
  <c r="M639" s="1"/>
  <c r="I640"/>
  <c r="J640" s="1"/>
  <c r="K640" s="1"/>
  <c r="M640" s="1"/>
  <c r="I641"/>
  <c r="J641" s="1"/>
  <c r="K641" s="1"/>
  <c r="M641" s="1"/>
  <c r="I642"/>
  <c r="J642" s="1"/>
  <c r="K642" s="1"/>
  <c r="M642" s="1"/>
  <c r="I643"/>
  <c r="J643" s="1"/>
  <c r="K643" s="1"/>
  <c r="M643" s="1"/>
  <c r="I644"/>
  <c r="J644" s="1"/>
  <c r="K644" s="1"/>
  <c r="M644" s="1"/>
  <c r="I645"/>
  <c r="J645" s="1"/>
  <c r="K645" s="1"/>
  <c r="M645" s="1"/>
  <c r="I646"/>
  <c r="J646" s="1"/>
  <c r="K646" s="1"/>
  <c r="M646" s="1"/>
  <c r="I647"/>
  <c r="J647" s="1"/>
  <c r="K647" s="1"/>
  <c r="M647" s="1"/>
  <c r="I648"/>
  <c r="J648" s="1"/>
  <c r="K648" s="1"/>
  <c r="M648" s="1"/>
  <c r="I649"/>
  <c r="J649" s="1"/>
  <c r="K649" s="1"/>
  <c r="M649" s="1"/>
  <c r="I650"/>
  <c r="J650" s="1"/>
  <c r="K650" s="1"/>
  <c r="M650" s="1"/>
  <c r="I651"/>
  <c r="J651" s="1"/>
  <c r="K651" s="1"/>
  <c r="M651" s="1"/>
  <c r="I652"/>
  <c r="J652" s="1"/>
  <c r="K652" s="1"/>
  <c r="M652" s="1"/>
  <c r="I653"/>
  <c r="J653" s="1"/>
  <c r="K653" s="1"/>
  <c r="M653" s="1"/>
  <c r="I654"/>
  <c r="J654" s="1"/>
  <c r="K654" s="1"/>
  <c r="M654" s="1"/>
  <c r="I655"/>
  <c r="J655" s="1"/>
  <c r="K655" s="1"/>
  <c r="M655" s="1"/>
  <c r="I656"/>
  <c r="J656" s="1"/>
  <c r="K656" s="1"/>
  <c r="M656" s="1"/>
  <c r="I657"/>
  <c r="J657" s="1"/>
  <c r="K657" s="1"/>
  <c r="M657" s="1"/>
  <c r="I658"/>
  <c r="J658" s="1"/>
  <c r="K658" s="1"/>
  <c r="M658" s="1"/>
  <c r="I659"/>
  <c r="J659" s="1"/>
  <c r="K659" s="1"/>
  <c r="M659" s="1"/>
  <c r="I660"/>
  <c r="J660" s="1"/>
  <c r="K660" s="1"/>
  <c r="M660" s="1"/>
  <c r="I661"/>
  <c r="J661" s="1"/>
  <c r="K661" s="1"/>
  <c r="M661" s="1"/>
  <c r="I662"/>
  <c r="J662" s="1"/>
  <c r="K662" s="1"/>
  <c r="M662" s="1"/>
  <c r="I663"/>
  <c r="J663" s="1"/>
  <c r="K663" s="1"/>
  <c r="M663" s="1"/>
  <c r="I664"/>
  <c r="J664" s="1"/>
  <c r="K664" s="1"/>
  <c r="M664" s="1"/>
  <c r="I665"/>
  <c r="J665" s="1"/>
  <c r="K665" s="1"/>
  <c r="M665" s="1"/>
  <c r="I666"/>
  <c r="J666" s="1"/>
  <c r="K666" s="1"/>
  <c r="M666" s="1"/>
  <c r="I667"/>
  <c r="J667" s="1"/>
  <c r="K667" s="1"/>
  <c r="M667" s="1"/>
  <c r="I668"/>
  <c r="J668" s="1"/>
  <c r="K668" s="1"/>
  <c r="M668" s="1"/>
  <c r="I669"/>
  <c r="J669" s="1"/>
  <c r="K669" s="1"/>
  <c r="M669" s="1"/>
  <c r="I670"/>
  <c r="J670" s="1"/>
  <c r="K670" s="1"/>
  <c r="M670" s="1"/>
  <c r="I671"/>
  <c r="J671" s="1"/>
  <c r="K671" s="1"/>
  <c r="M671" s="1"/>
  <c r="I672"/>
  <c r="J672" s="1"/>
  <c r="K672" s="1"/>
  <c r="M672" s="1"/>
  <c r="I673"/>
  <c r="J673" s="1"/>
  <c r="K673" s="1"/>
  <c r="M673" s="1"/>
  <c r="I674"/>
  <c r="J674" s="1"/>
  <c r="K674" s="1"/>
  <c r="M674" s="1"/>
  <c r="I675"/>
  <c r="J675" s="1"/>
  <c r="K675" s="1"/>
  <c r="M675" s="1"/>
  <c r="I676"/>
  <c r="J676" s="1"/>
  <c r="K676" s="1"/>
  <c r="M676" s="1"/>
  <c r="I677"/>
  <c r="J677" s="1"/>
  <c r="K677" s="1"/>
  <c r="M677" s="1"/>
  <c r="I678"/>
  <c r="J678" s="1"/>
  <c r="K678" s="1"/>
  <c r="M678" s="1"/>
  <c r="I679"/>
  <c r="J679" s="1"/>
  <c r="K679" s="1"/>
  <c r="M679" s="1"/>
  <c r="I680"/>
  <c r="J680" s="1"/>
  <c r="K680" s="1"/>
  <c r="M680" s="1"/>
  <c r="I681"/>
  <c r="J681" s="1"/>
  <c r="K681" s="1"/>
  <c r="M681" s="1"/>
  <c r="I682"/>
  <c r="J682" s="1"/>
  <c r="K682" s="1"/>
  <c r="M682" s="1"/>
  <c r="I683"/>
  <c r="J683" s="1"/>
  <c r="K683" s="1"/>
  <c r="M683" s="1"/>
  <c r="I684"/>
  <c r="J684" s="1"/>
  <c r="K684" s="1"/>
  <c r="M684" s="1"/>
  <c r="I685"/>
  <c r="J685" s="1"/>
  <c r="K685" s="1"/>
  <c r="M685" s="1"/>
  <c r="I686"/>
  <c r="J686" s="1"/>
  <c r="K686" s="1"/>
  <c r="M686" s="1"/>
  <c r="I687"/>
  <c r="J687" s="1"/>
  <c r="K687" s="1"/>
  <c r="M687" s="1"/>
  <c r="I688"/>
  <c r="J688" s="1"/>
  <c r="K688" s="1"/>
  <c r="M688" s="1"/>
  <c r="I689"/>
  <c r="J689" s="1"/>
  <c r="K689" s="1"/>
  <c r="M689" s="1"/>
  <c r="I690"/>
  <c r="J690" s="1"/>
  <c r="K690" s="1"/>
  <c r="M690" s="1"/>
  <c r="I691"/>
  <c r="J691" s="1"/>
  <c r="K691" s="1"/>
  <c r="M691" s="1"/>
  <c r="I692"/>
  <c r="J692" s="1"/>
  <c r="K692" s="1"/>
  <c r="M692" s="1"/>
  <c r="I693"/>
  <c r="J693" s="1"/>
  <c r="K693" s="1"/>
  <c r="M693" s="1"/>
  <c r="I694"/>
  <c r="J694" s="1"/>
  <c r="K694" s="1"/>
  <c r="M694" s="1"/>
  <c r="I695"/>
  <c r="J695" s="1"/>
  <c r="K695" s="1"/>
  <c r="M695" s="1"/>
  <c r="I696"/>
  <c r="J696" s="1"/>
  <c r="K696" s="1"/>
  <c r="M696" s="1"/>
  <c r="I697"/>
  <c r="J697" s="1"/>
  <c r="K697" s="1"/>
  <c r="M697" s="1"/>
  <c r="I698"/>
  <c r="J698" s="1"/>
  <c r="K698" s="1"/>
  <c r="M698" s="1"/>
  <c r="I699"/>
  <c r="J699" s="1"/>
  <c r="K699" s="1"/>
  <c r="M699" s="1"/>
  <c r="I700"/>
  <c r="J700" s="1"/>
  <c r="K700" s="1"/>
  <c r="M700" s="1"/>
  <c r="I701"/>
  <c r="J701" s="1"/>
  <c r="K701" s="1"/>
  <c r="M701" s="1"/>
  <c r="I702"/>
  <c r="J702" s="1"/>
  <c r="K702" s="1"/>
  <c r="M702" s="1"/>
  <c r="I703"/>
  <c r="J703" s="1"/>
  <c r="K703" s="1"/>
  <c r="M703" s="1"/>
  <c r="I704"/>
  <c r="J704" s="1"/>
  <c r="K704" s="1"/>
  <c r="M704" s="1"/>
  <c r="I705"/>
  <c r="J705" s="1"/>
  <c r="K705" s="1"/>
  <c r="M705" s="1"/>
  <c r="I706"/>
  <c r="J706" s="1"/>
  <c r="K706" s="1"/>
  <c r="M706" s="1"/>
  <c r="I707"/>
  <c r="J707" s="1"/>
  <c r="K707" s="1"/>
  <c r="M707" s="1"/>
  <c r="I708"/>
  <c r="J708" s="1"/>
  <c r="K708" s="1"/>
  <c r="M708" s="1"/>
  <c r="I709"/>
  <c r="J709" s="1"/>
  <c r="K709" s="1"/>
  <c r="M709" s="1"/>
  <c r="I710"/>
  <c r="J710" s="1"/>
  <c r="K710" s="1"/>
  <c r="M710" s="1"/>
  <c r="I711"/>
  <c r="J711" s="1"/>
  <c r="K711" s="1"/>
  <c r="M711" s="1"/>
  <c r="I712"/>
  <c r="J712" s="1"/>
  <c r="K712" s="1"/>
  <c r="M712" s="1"/>
  <c r="I713"/>
  <c r="J713" s="1"/>
  <c r="K713" s="1"/>
  <c r="M713" s="1"/>
  <c r="I714"/>
  <c r="J714" s="1"/>
  <c r="K714" s="1"/>
  <c r="M714" s="1"/>
  <c r="I715"/>
  <c r="J715" s="1"/>
  <c r="K715" s="1"/>
  <c r="M715" s="1"/>
  <c r="I716"/>
  <c r="J716" s="1"/>
  <c r="K716" s="1"/>
  <c r="M716" s="1"/>
  <c r="I717"/>
  <c r="J717" s="1"/>
  <c r="K717" s="1"/>
  <c r="M717" s="1"/>
  <c r="I718"/>
  <c r="J718" s="1"/>
  <c r="K718" s="1"/>
  <c r="M718" s="1"/>
  <c r="I719"/>
  <c r="J719" s="1"/>
  <c r="K719" s="1"/>
  <c r="M719" s="1"/>
  <c r="I720"/>
  <c r="J720" s="1"/>
  <c r="K720" s="1"/>
  <c r="M720" s="1"/>
  <c r="I721"/>
  <c r="J721" s="1"/>
  <c r="K721" s="1"/>
  <c r="M721" s="1"/>
  <c r="I722"/>
  <c r="J722" s="1"/>
  <c r="K722" s="1"/>
  <c r="M722" s="1"/>
  <c r="I723"/>
  <c r="J723" s="1"/>
  <c r="K723" s="1"/>
  <c r="M723" s="1"/>
  <c r="I724"/>
  <c r="J724" s="1"/>
  <c r="K724" s="1"/>
  <c r="M724" s="1"/>
  <c r="I725"/>
  <c r="J725" s="1"/>
  <c r="K725" s="1"/>
  <c r="M725" s="1"/>
  <c r="I726"/>
  <c r="J726" s="1"/>
  <c r="K726" s="1"/>
  <c r="M726" s="1"/>
  <c r="I727"/>
  <c r="J727" s="1"/>
  <c r="K727" s="1"/>
  <c r="M727" s="1"/>
  <c r="I728"/>
  <c r="J728" s="1"/>
  <c r="K728" s="1"/>
  <c r="M728" s="1"/>
  <c r="I729"/>
  <c r="J729" s="1"/>
  <c r="K729" s="1"/>
  <c r="M729" s="1"/>
  <c r="I730"/>
  <c r="J730" s="1"/>
  <c r="K730" s="1"/>
  <c r="M730" s="1"/>
  <c r="I731"/>
  <c r="J731" s="1"/>
  <c r="K731" s="1"/>
  <c r="M731" s="1"/>
  <c r="I732"/>
  <c r="J732" s="1"/>
  <c r="K732" s="1"/>
  <c r="M732" s="1"/>
  <c r="I733"/>
  <c r="J733" s="1"/>
  <c r="K733" s="1"/>
  <c r="M733" s="1"/>
  <c r="I734"/>
  <c r="J734" s="1"/>
  <c r="K734" s="1"/>
  <c r="M734" s="1"/>
  <c r="I735"/>
  <c r="J735" s="1"/>
  <c r="K735" s="1"/>
  <c r="M735" s="1"/>
  <c r="I736"/>
  <c r="J736" s="1"/>
  <c r="K736" s="1"/>
  <c r="M736" s="1"/>
  <c r="I737"/>
  <c r="J737" s="1"/>
  <c r="K737" s="1"/>
  <c r="M737" s="1"/>
  <c r="I738"/>
  <c r="J738" s="1"/>
  <c r="K738" s="1"/>
  <c r="M738" s="1"/>
  <c r="I739"/>
  <c r="J739" s="1"/>
  <c r="K739" s="1"/>
  <c r="M739" s="1"/>
  <c r="I740"/>
  <c r="J740" s="1"/>
  <c r="K740" s="1"/>
  <c r="M740" s="1"/>
  <c r="I741"/>
  <c r="J741" s="1"/>
  <c r="K741" s="1"/>
  <c r="M741" s="1"/>
  <c r="I742"/>
  <c r="J742" s="1"/>
  <c r="K742" s="1"/>
  <c r="M742" s="1"/>
  <c r="I743"/>
  <c r="J743" s="1"/>
  <c r="K743" s="1"/>
  <c r="M743" s="1"/>
  <c r="I744"/>
  <c r="J744" s="1"/>
  <c r="K744" s="1"/>
  <c r="M744" s="1"/>
  <c r="I745"/>
  <c r="J745" s="1"/>
  <c r="K745" s="1"/>
  <c r="M745" s="1"/>
  <c r="I746"/>
  <c r="J746" s="1"/>
  <c r="K746" s="1"/>
  <c r="M746" s="1"/>
  <c r="I747"/>
  <c r="J747" s="1"/>
  <c r="K747" s="1"/>
  <c r="M747" s="1"/>
  <c r="I748"/>
  <c r="J748" s="1"/>
  <c r="K748" s="1"/>
  <c r="M748" s="1"/>
  <c r="I749"/>
  <c r="J749" s="1"/>
  <c r="K749" s="1"/>
  <c r="M749" s="1"/>
  <c r="I750"/>
  <c r="J750" s="1"/>
  <c r="K750" s="1"/>
  <c r="M750" s="1"/>
  <c r="I751"/>
  <c r="J751" s="1"/>
  <c r="K751" s="1"/>
  <c r="M751" s="1"/>
  <c r="I752"/>
  <c r="J752" s="1"/>
  <c r="K752" s="1"/>
  <c r="M752" s="1"/>
  <c r="I753"/>
  <c r="J753" s="1"/>
  <c r="K753" s="1"/>
  <c r="M753" s="1"/>
  <c r="I754"/>
  <c r="J754" s="1"/>
  <c r="K754" s="1"/>
  <c r="M754" s="1"/>
  <c r="I755"/>
  <c r="J755" s="1"/>
  <c r="K755" s="1"/>
  <c r="M755" s="1"/>
  <c r="I756"/>
  <c r="J756" s="1"/>
  <c r="K756" s="1"/>
  <c r="M756" s="1"/>
  <c r="I757"/>
  <c r="J757" s="1"/>
  <c r="K757" s="1"/>
  <c r="M757" s="1"/>
  <c r="I758"/>
  <c r="J758" s="1"/>
  <c r="K758" s="1"/>
  <c r="M758" s="1"/>
  <c r="I759"/>
  <c r="J759" s="1"/>
  <c r="K759" s="1"/>
  <c r="M759" s="1"/>
  <c r="I760"/>
  <c r="J760" s="1"/>
  <c r="K760" s="1"/>
  <c r="M760" s="1"/>
  <c r="I761"/>
  <c r="J761" s="1"/>
  <c r="K761" s="1"/>
  <c r="M761" s="1"/>
  <c r="I762"/>
  <c r="J762" s="1"/>
  <c r="K762" s="1"/>
  <c r="M762" s="1"/>
  <c r="I763"/>
  <c r="J763" s="1"/>
  <c r="K763" s="1"/>
  <c r="M763" s="1"/>
  <c r="I764"/>
  <c r="J764" s="1"/>
  <c r="K764" s="1"/>
  <c r="M764" s="1"/>
  <c r="I765"/>
  <c r="J765" s="1"/>
  <c r="K765" s="1"/>
  <c r="M765" s="1"/>
  <c r="I766"/>
  <c r="J766" s="1"/>
  <c r="K766" s="1"/>
  <c r="M766" s="1"/>
  <c r="I767"/>
  <c r="J767" s="1"/>
  <c r="K767" s="1"/>
  <c r="M767" s="1"/>
  <c r="I768"/>
  <c r="J768" s="1"/>
  <c r="K768" s="1"/>
  <c r="M768" s="1"/>
  <c r="I769"/>
  <c r="J769" s="1"/>
  <c r="K769" s="1"/>
  <c r="M769" s="1"/>
  <c r="I770"/>
  <c r="J770" s="1"/>
  <c r="K770" s="1"/>
  <c r="M770" s="1"/>
  <c r="I771"/>
  <c r="J771" s="1"/>
  <c r="K771" s="1"/>
  <c r="M771" s="1"/>
  <c r="I772"/>
  <c r="J772" s="1"/>
  <c r="K772" s="1"/>
  <c r="M772" s="1"/>
  <c r="I773"/>
  <c r="J773" s="1"/>
  <c r="K773" s="1"/>
  <c r="M773" s="1"/>
  <c r="I774"/>
  <c r="J774" s="1"/>
  <c r="K774" s="1"/>
  <c r="M774" s="1"/>
  <c r="I775"/>
  <c r="J775" s="1"/>
  <c r="K775" s="1"/>
  <c r="M775" s="1"/>
  <c r="I776"/>
  <c r="J776" s="1"/>
  <c r="K776" s="1"/>
  <c r="M776" s="1"/>
  <c r="I777"/>
  <c r="J777" s="1"/>
  <c r="K777" s="1"/>
  <c r="M777" s="1"/>
  <c r="I778"/>
  <c r="J778" s="1"/>
  <c r="K778" s="1"/>
  <c r="M778" s="1"/>
  <c r="I779"/>
  <c r="J779" s="1"/>
  <c r="K779" s="1"/>
  <c r="M779" s="1"/>
  <c r="I780"/>
  <c r="J780" s="1"/>
  <c r="K780" s="1"/>
  <c r="M780" s="1"/>
  <c r="I781"/>
  <c r="J781" s="1"/>
  <c r="K781" s="1"/>
  <c r="M781" s="1"/>
  <c r="I2"/>
  <c r="K6" l="1"/>
  <c r="M6" s="1"/>
  <c r="K13"/>
  <c r="M13" s="1"/>
  <c r="K5"/>
  <c r="M5" s="1"/>
  <c r="K10"/>
  <c r="M10" s="1"/>
  <c r="K7"/>
  <c r="M7" s="1"/>
  <c r="K12"/>
  <c r="M12" s="1"/>
  <c r="K4"/>
  <c r="M4" s="1"/>
  <c r="K9"/>
  <c r="M9" s="1"/>
  <c r="K8"/>
  <c r="M8" s="1"/>
  <c r="K11"/>
  <c r="M11" s="1"/>
  <c r="K3"/>
  <c r="M3" s="1"/>
  <c r="K2" l="1"/>
  <c r="M2" s="1"/>
  <c r="N13" s="1"/>
  <c r="G7" i="3"/>
  <c r="G8" l="1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H7"/>
  <c r="H75" l="1"/>
  <c r="H73"/>
  <c r="I7" s="1"/>
  <c r="I10" l="1"/>
  <c r="I14"/>
  <c r="I18"/>
  <c r="I22"/>
  <c r="I26"/>
  <c r="I30"/>
  <c r="I34"/>
  <c r="I38"/>
  <c r="I42"/>
  <c r="I46"/>
  <c r="I50"/>
  <c r="I54"/>
  <c r="I58"/>
  <c r="I62"/>
  <c r="I66"/>
  <c r="I70"/>
  <c r="I68"/>
  <c r="I19"/>
  <c r="I23"/>
  <c r="I35"/>
  <c r="I47"/>
  <c r="I59"/>
  <c r="I67"/>
  <c r="I9"/>
  <c r="I13"/>
  <c r="I17"/>
  <c r="I21"/>
  <c r="I25"/>
  <c r="I29"/>
  <c r="I33"/>
  <c r="I37"/>
  <c r="I41"/>
  <c r="I45"/>
  <c r="I49"/>
  <c r="I53"/>
  <c r="I57"/>
  <c r="I61"/>
  <c r="I65"/>
  <c r="I69"/>
  <c r="I11"/>
  <c r="I27"/>
  <c r="I39"/>
  <c r="I51"/>
  <c r="I63"/>
  <c r="I71"/>
  <c r="I8"/>
  <c r="I12"/>
  <c r="I16"/>
  <c r="I20"/>
  <c r="I24"/>
  <c r="I28"/>
  <c r="I32"/>
  <c r="I36"/>
  <c r="I40"/>
  <c r="I44"/>
  <c r="I48"/>
  <c r="I52"/>
  <c r="I56"/>
  <c r="I60"/>
  <c r="I64"/>
  <c r="I15"/>
  <c r="I31"/>
  <c r="I43"/>
  <c r="I55"/>
  <c r="N97" i="2"/>
  <c r="N241"/>
  <c r="N157"/>
  <c r="N385"/>
  <c r="N769"/>
  <c r="N757"/>
  <c r="N745"/>
  <c r="N733"/>
  <c r="N721"/>
  <c r="N709"/>
  <c r="N697"/>
  <c r="N685"/>
  <c r="N673"/>
  <c r="N661"/>
  <c r="N649"/>
  <c r="N637"/>
  <c r="N625"/>
  <c r="N613"/>
  <c r="N601"/>
  <c r="N589"/>
  <c r="N577"/>
  <c r="N565"/>
  <c r="N553"/>
  <c r="N541"/>
  <c r="N529"/>
  <c r="N517"/>
  <c r="N505"/>
  <c r="N493"/>
  <c r="N481"/>
  <c r="N469"/>
  <c r="N457"/>
  <c r="N445"/>
  <c r="N433"/>
  <c r="N421"/>
  <c r="N409"/>
  <c r="N397"/>
  <c r="N373"/>
  <c r="N361"/>
  <c r="N349"/>
  <c r="N337"/>
  <c r="N325"/>
  <c r="N313"/>
  <c r="N301"/>
  <c r="N289"/>
  <c r="N277"/>
  <c r="N265"/>
  <c r="N253"/>
  <c r="N781"/>
  <c r="N229"/>
  <c r="N217"/>
  <c r="N205"/>
  <c r="N193"/>
  <c r="N181"/>
  <c r="N169"/>
  <c r="N133" l="1"/>
  <c r="N49"/>
  <c r="N37"/>
  <c r="N25"/>
  <c r="N73"/>
  <c r="N145"/>
  <c r="N85"/>
  <c r="N109"/>
  <c r="N61"/>
  <c r="N121"/>
</calcChain>
</file>

<file path=xl/sharedStrings.xml><?xml version="1.0" encoding="utf-8"?>
<sst xmlns="http://schemas.openxmlformats.org/spreadsheetml/2006/main" count="966" uniqueCount="506">
  <si>
    <t>ΜΗΝΑΣ</t>
  </si>
  <si>
    <t>ΕΤΟΣ</t>
  </si>
  <si>
    <t>5</t>
  </si>
  <si>
    <t>23</t>
  </si>
  <si>
    <t>24</t>
  </si>
  <si>
    <t>18</t>
  </si>
  <si>
    <t>17</t>
  </si>
  <si>
    <t>6</t>
  </si>
  <si>
    <t>26</t>
  </si>
  <si>
    <t>4</t>
  </si>
  <si>
    <t>11</t>
  </si>
  <si>
    <t>Γεωγ. Πλάτος Σταθμού 40.8573</t>
  </si>
  <si>
    <t xml:space="preserve">   ΜΗΝΙΑΙΟ ΥΨΟΣ  Υ ΕΤΟΥ σε (mm)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</si>
  <si>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</si>
  <si>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</si>
  <si>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</si>
  <si>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</si>
  <si>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</si>
  <si>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</si>
  <si>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</si>
  <si>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</si>
  <si>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</si>
  <si>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</si>
  <si>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</si>
  <si>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</si>
  <si>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</si>
  <si>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</si>
  <si>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</si>
  <si>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</si>
  <si>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</si>
  <si>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</si>
  <si>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</si>
  <si>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</si>
  <si>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</si>
  <si>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</si>
  <si>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</si>
  <si>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</si>
  <si>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</si>
  <si>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</si>
  <si>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</si>
  <si>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</si>
  <si>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</si>
  <si>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</si>
  <si>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</si>
  <si>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</si>
  <si>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</si>
  <si>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</si>
  <si>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</si>
  <si>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</si>
  <si>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</si>
  <si>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</si>
  <si>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</si>
  <si>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</si>
  <si>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</si>
  <si>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</si>
  <si>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</si>
  <si>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</si>
  <si>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</si>
  <si>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</si>
  <si>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</si>
  <si>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</si>
  <si>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</si>
  <si>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</si>
  <si>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</si>
  <si>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</si>
  <si>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</si>
  <si>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</si>
  <si>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</si>
  <si>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</si>
  <si>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</si>
  <si>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</si>
  <si>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</si>
  <si>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</si>
  <si>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</si>
  <si>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2017-2018</t>
  </si>
  <si>
    <t>2018-2019</t>
  </si>
  <si>
    <t>2019-2020</t>
  </si>
  <si>
    <t>Υδρολογικά έτη</t>
  </si>
  <si>
    <t>PET</t>
  </si>
  <si>
    <t>P</t>
  </si>
  <si>
    <t>2016-2017</t>
  </si>
  <si>
    <t>P/PET</t>
  </si>
  <si>
    <t>ln(P/PET)</t>
  </si>
  <si>
    <t>Μέσος όρος του ln(P/PET)</t>
  </si>
  <si>
    <t>Τυπική απόκλιση του ln(P/PET)</t>
  </si>
  <si>
    <t xml:space="preserve">RDIst </t>
  </si>
  <si>
    <t>Characterization of drought</t>
  </si>
  <si>
    <t>κανονικές συνθήκες</t>
  </si>
  <si>
    <t>μέτρια ξηρή</t>
  </si>
  <si>
    <t>ακραία υγρή</t>
  </si>
  <si>
    <t>μέτρια υγρή</t>
  </si>
  <si>
    <t>ακραία ξηρή</t>
  </si>
  <si>
    <t>σηματικά ξηρή</t>
  </si>
  <si>
    <t>μετρια υγρη</t>
  </si>
  <si>
    <t>ΒΗΜΑΤΑ ΕΠΙΛΥΣΗΣ</t>
  </si>
  <si>
    <t>1. Υπολογίζω το λόγο P/PET</t>
  </si>
  <si>
    <t>2. Υπολογίζω του λογάριθμους του λόγου P/PET, δηλ. Ln(P/PET)</t>
  </si>
  <si>
    <t>3. Υπολογίζω το μέσο όρο και την τυπική απόκλιση του Ln(P/PET)</t>
  </si>
  <si>
    <t>4. Υπολογίζω τον RDIst αφαιρώντας από κάθε έτος το μέσο όρο και διαιρώντας με την τυπική απόκλιση</t>
  </si>
  <si>
    <t>10</t>
  </si>
  <si>
    <t>6.52</t>
  </si>
  <si>
    <t>8.71</t>
  </si>
  <si>
    <t>17.15</t>
  </si>
  <si>
    <t>20.99</t>
  </si>
  <si>
    <t>26.23</t>
  </si>
  <si>
    <t>7.32</t>
  </si>
  <si>
    <t>11.82</t>
  </si>
  <si>
    <t>12.43</t>
  </si>
  <si>
    <t>16.65</t>
  </si>
  <si>
    <t>20.34</t>
  </si>
  <si>
    <t>28.56</t>
  </si>
  <si>
    <t>8.54</t>
  </si>
  <si>
    <t>13.71</t>
  </si>
  <si>
    <t>11.75</t>
  </si>
  <si>
    <t>16.02</t>
  </si>
  <si>
    <t>24.75</t>
  </si>
  <si>
    <t>26.24</t>
  </si>
  <si>
    <t>9.13</t>
  </si>
  <si>
    <t>7.76</t>
  </si>
  <si>
    <t>12.67</t>
  </si>
  <si>
    <t>16.33</t>
  </si>
  <si>
    <t>22.11</t>
  </si>
  <si>
    <t>25.71</t>
  </si>
  <si>
    <t>14</t>
  </si>
  <si>
    <t>10.13</t>
  </si>
  <si>
    <t>10.3</t>
  </si>
  <si>
    <t>10.91</t>
  </si>
  <si>
    <t>16.32</t>
  </si>
  <si>
    <t>22.32</t>
  </si>
  <si>
    <t>26.55</t>
  </si>
  <si>
    <t>8.36</t>
  </si>
  <si>
    <t>8.75</t>
  </si>
  <si>
    <t>14.55</t>
  </si>
  <si>
    <t>19.75</t>
  </si>
  <si>
    <t>21.32</t>
  </si>
  <si>
    <t>26.97</t>
  </si>
  <si>
    <t>10.05</t>
  </si>
  <si>
    <t>9.02</t>
  </si>
  <si>
    <t>13.19</t>
  </si>
  <si>
    <t>17.7</t>
  </si>
  <si>
    <t>27.89</t>
  </si>
  <si>
    <t>5.81</t>
  </si>
  <si>
    <t>9.72</t>
  </si>
  <si>
    <t>11.1</t>
  </si>
  <si>
    <t>16.31</t>
  </si>
  <si>
    <t>22.79</t>
  </si>
  <si>
    <t>28.08</t>
  </si>
  <si>
    <t>6.17</t>
  </si>
  <si>
    <t>8.18</t>
  </si>
  <si>
    <t>11.24</t>
  </si>
  <si>
    <t>16.87</t>
  </si>
  <si>
    <t>20.56</t>
  </si>
  <si>
    <t>27.94</t>
  </si>
  <si>
    <t>9.15</t>
  </si>
  <si>
    <t>6.92</t>
  </si>
  <si>
    <t>12.11</t>
  </si>
  <si>
    <t>14.84</t>
  </si>
  <si>
    <t>20.82</t>
  </si>
  <si>
    <t>28.29</t>
  </si>
  <si>
    <t>8.91</t>
  </si>
  <si>
    <t>14.42</t>
  </si>
  <si>
    <t>12.75</t>
  </si>
  <si>
    <t>17.99</t>
  </si>
  <si>
    <t>21.26</t>
  </si>
  <si>
    <t>25.72</t>
  </si>
  <si>
    <t>8.41</t>
  </si>
  <si>
    <t>8.07</t>
  </si>
  <si>
    <t>12.4</t>
  </si>
  <si>
    <t>17.61</t>
  </si>
  <si>
    <t>22.68</t>
  </si>
  <si>
    <t>26.38</t>
  </si>
  <si>
    <t>8.45</t>
  </si>
  <si>
    <t>11.12</t>
  </si>
  <si>
    <t>13</t>
  </si>
  <si>
    <t>19.67</t>
  </si>
  <si>
    <t>26.11</t>
  </si>
  <si>
    <t>27.43</t>
  </si>
  <si>
    <t>5.46</t>
  </si>
  <si>
    <t>10.4</t>
  </si>
  <si>
    <t>9.58</t>
  </si>
  <si>
    <t>15.36</t>
  </si>
  <si>
    <t>23.92</t>
  </si>
  <si>
    <t>27.14</t>
  </si>
  <si>
    <t>10.03</t>
  </si>
  <si>
    <t>11.05</t>
  </si>
  <si>
    <t>18.13</t>
  </si>
  <si>
    <t>26.71</t>
  </si>
  <si>
    <t>10.93</t>
  </si>
  <si>
    <t>9.19</t>
  </si>
  <si>
    <t>11.21</t>
  </si>
  <si>
    <t>16.19</t>
  </si>
  <si>
    <t>23.06</t>
  </si>
  <si>
    <t>26.27</t>
  </si>
  <si>
    <t>7.38</t>
  </si>
  <si>
    <t>9.21</t>
  </si>
  <si>
    <t>12.68</t>
  </si>
  <si>
    <t>18.32</t>
  </si>
  <si>
    <t>22.97</t>
  </si>
  <si>
    <t>28.31</t>
  </si>
  <si>
    <t>6.57</t>
  </si>
  <si>
    <t>10.95</t>
  </si>
  <si>
    <t>10.59</t>
  </si>
  <si>
    <t>16.86</t>
  </si>
  <si>
    <t>22.72</t>
  </si>
  <si>
    <t>26.63</t>
  </si>
  <si>
    <t>6.24</t>
  </si>
  <si>
    <t>11.86</t>
  </si>
  <si>
    <t>15.16</t>
  </si>
  <si>
    <t>20.55</t>
  </si>
  <si>
    <t>26.47</t>
  </si>
  <si>
    <t>9.06</t>
  </si>
  <si>
    <t>8.08</t>
  </si>
  <si>
    <t>14.98</t>
  </si>
  <si>
    <t>18.31</t>
  </si>
  <si>
    <t>22.34</t>
  </si>
  <si>
    <t>26.98</t>
  </si>
  <si>
    <t>7.25</t>
  </si>
  <si>
    <t>11.49</t>
  </si>
  <si>
    <t>17.52</t>
  </si>
  <si>
    <t>22.62</t>
  </si>
  <si>
    <t>27.09</t>
  </si>
  <si>
    <t>8.99</t>
  </si>
  <si>
    <t>14.11</t>
  </si>
  <si>
    <t>13.28</t>
  </si>
  <si>
    <t>17.95</t>
  </si>
  <si>
    <t>23.52</t>
  </si>
  <si>
    <t>27.18</t>
  </si>
  <si>
    <t>8.22</t>
  </si>
  <si>
    <t>13.81</t>
  </si>
  <si>
    <t>16.18</t>
  </si>
  <si>
    <t>21.61</t>
  </si>
  <si>
    <t>9.84</t>
  </si>
  <si>
    <t>14.17</t>
  </si>
  <si>
    <t>15.98</t>
  </si>
  <si>
    <t>22.92</t>
  </si>
  <si>
    <t>29.46</t>
  </si>
  <si>
    <t>6.09</t>
  </si>
  <si>
    <t>7.41</t>
  </si>
  <si>
    <t>10.76</t>
  </si>
  <si>
    <t>15.99</t>
  </si>
  <si>
    <t>26.15</t>
  </si>
  <si>
    <t>6.68</t>
  </si>
  <si>
    <t>8.93</t>
  </si>
  <si>
    <t>14.06</t>
  </si>
  <si>
    <t>17.71</t>
  </si>
  <si>
    <t>21.29</t>
  </si>
  <si>
    <t>29.03</t>
  </si>
  <si>
    <t>8.04</t>
  </si>
  <si>
    <t>7.8</t>
  </si>
  <si>
    <t>11.01</t>
  </si>
  <si>
    <t>15.53</t>
  </si>
  <si>
    <t>22.74</t>
  </si>
  <si>
    <t>27.41</t>
  </si>
  <si>
    <t>9.3</t>
  </si>
  <si>
    <t>13.14</t>
  </si>
  <si>
    <t>18.57</t>
  </si>
  <si>
    <t>23.82</t>
  </si>
  <si>
    <t>25.39</t>
  </si>
  <si>
    <t>10.42</t>
  </si>
  <si>
    <t>8.46</t>
  </si>
  <si>
    <t>10.19</t>
  </si>
  <si>
    <t>15.35</t>
  </si>
  <si>
    <t>23.01</t>
  </si>
  <si>
    <t>26.51</t>
  </si>
  <si>
    <t>8.9</t>
  </si>
  <si>
    <t>5.15</t>
  </si>
  <si>
    <t>10.77</t>
  </si>
  <si>
    <t>18.15</t>
  </si>
  <si>
    <t>24.25</t>
  </si>
  <si>
    <t>11.16</t>
  </si>
  <si>
    <t>11.52</t>
  </si>
  <si>
    <t>20.57</t>
  </si>
  <si>
    <t>23.48</t>
  </si>
  <si>
    <t>27.71</t>
  </si>
  <si>
    <t>8.49</t>
  </si>
  <si>
    <t>10.75</t>
  </si>
  <si>
    <t>8.09</t>
  </si>
  <si>
    <t>15.37</t>
  </si>
  <si>
    <t>20.94</t>
  </si>
  <si>
    <t>27.37</t>
  </si>
  <si>
    <t>10.41</t>
  </si>
  <si>
    <t>9.93</t>
  </si>
  <si>
    <t>12.63</t>
  </si>
  <si>
    <t>16.14</t>
  </si>
  <si>
    <t>22.1</t>
  </si>
  <si>
    <t>26.99</t>
  </si>
  <si>
    <t>8.52</t>
  </si>
  <si>
    <t>11.47</t>
  </si>
  <si>
    <t>14.6</t>
  </si>
  <si>
    <t>20.75</t>
  </si>
  <si>
    <t>21.55</t>
  </si>
  <si>
    <t>25.52</t>
  </si>
  <si>
    <t>8.63</t>
  </si>
  <si>
    <t>11.71</t>
  </si>
  <si>
    <t>16.25</t>
  </si>
  <si>
    <t>18.03</t>
  </si>
  <si>
    <t>22.87</t>
  </si>
  <si>
    <t>27.11</t>
  </si>
  <si>
    <t>7.64</t>
  </si>
  <si>
    <t>12.27</t>
  </si>
  <si>
    <t>16.03</t>
  </si>
  <si>
    <t>20.07</t>
  </si>
  <si>
    <t>27.67</t>
  </si>
  <si>
    <t>8.62</t>
  </si>
  <si>
    <t>11.97</t>
  </si>
  <si>
    <t>17.14</t>
  </si>
  <si>
    <t>21.59</t>
  </si>
  <si>
    <t>26.22</t>
  </si>
  <si>
    <t>21.54</t>
  </si>
  <si>
    <t>18.55</t>
  </si>
  <si>
    <t>10.86</t>
  </si>
  <si>
    <t>11.19</t>
  </si>
  <si>
    <t>9.37</t>
  </si>
  <si>
    <t>27.79</t>
  </si>
  <si>
    <t>13.48</t>
  </si>
  <si>
    <t>11.43</t>
  </si>
  <si>
    <t>10.32</t>
  </si>
  <si>
    <t>9.32</t>
  </si>
  <si>
    <t>28.58</t>
  </si>
  <si>
    <t>24.85</t>
  </si>
  <si>
    <t>16.29</t>
  </si>
  <si>
    <t>8.33</t>
  </si>
  <si>
    <t>7.82</t>
  </si>
  <si>
    <t>6.84</t>
  </si>
  <si>
    <t>29.02</t>
  </si>
  <si>
    <t>22.94</t>
  </si>
  <si>
    <t>16.83</t>
  </si>
  <si>
    <t>13.08</t>
  </si>
  <si>
    <t>12.69</t>
  </si>
  <si>
    <t>8.39</t>
  </si>
  <si>
    <t>19.28</t>
  </si>
  <si>
    <t>14.1</t>
  </si>
  <si>
    <t>9.89</t>
  </si>
  <si>
    <t>10.68</t>
  </si>
  <si>
    <t>27.06</t>
  </si>
  <si>
    <t>21.09</t>
  </si>
  <si>
    <t>17.21</t>
  </si>
  <si>
    <t>11.58</t>
  </si>
  <si>
    <t>7.57</t>
  </si>
  <si>
    <t>27.25</t>
  </si>
  <si>
    <t>21.92</t>
  </si>
  <si>
    <t>17.31</t>
  </si>
  <si>
    <t>13.51</t>
  </si>
  <si>
    <t>10.28</t>
  </si>
  <si>
    <t>7.71</t>
  </si>
  <si>
    <t>30.76</t>
  </si>
  <si>
    <t>26.59</t>
  </si>
  <si>
    <t>16.06</t>
  </si>
  <si>
    <t>11.04</t>
  </si>
  <si>
    <t>6.29</t>
  </si>
  <si>
    <t>10.63</t>
  </si>
  <si>
    <t>29.34</t>
  </si>
  <si>
    <t>14.19</t>
  </si>
  <si>
    <t>13.96</t>
  </si>
  <si>
    <t>7.79</t>
  </si>
  <si>
    <t>23.12</t>
  </si>
  <si>
    <t>17.46</t>
  </si>
  <si>
    <t>16.13</t>
  </si>
  <si>
    <t>11.73</t>
  </si>
  <si>
    <t>10.44</t>
  </si>
  <si>
    <t>28.43</t>
  </si>
  <si>
    <t>23.69</t>
  </si>
  <si>
    <t>18.99</t>
  </si>
  <si>
    <t>12.01</t>
  </si>
  <si>
    <t>10.33</t>
  </si>
  <si>
    <t>6.72</t>
  </si>
  <si>
    <t>29.05</t>
  </si>
  <si>
    <t>23.28</t>
  </si>
  <si>
    <t>13.01</t>
  </si>
  <si>
    <t>9.16</t>
  </si>
  <si>
    <t>30.7</t>
  </si>
  <si>
    <t>24.03</t>
  </si>
  <si>
    <t>19.09</t>
  </si>
  <si>
    <t>13.32</t>
  </si>
  <si>
    <t>6.59</t>
  </si>
  <si>
    <t>7.09</t>
  </si>
  <si>
    <t>28.52</t>
  </si>
  <si>
    <t>23.15</t>
  </si>
  <si>
    <t>12.09</t>
  </si>
  <si>
    <t>9.31</t>
  </si>
  <si>
    <t>8.43</t>
  </si>
  <si>
    <t>28</t>
  </si>
  <si>
    <t>24.17</t>
  </si>
  <si>
    <t>19.11</t>
  </si>
  <si>
    <t>12.12</t>
  </si>
  <si>
    <t>23.98</t>
  </si>
  <si>
    <t>17.84</t>
  </si>
  <si>
    <t>12.44</t>
  </si>
  <si>
    <t>9.97</t>
  </si>
  <si>
    <t>9.77</t>
  </si>
  <si>
    <t>29.56</t>
  </si>
  <si>
    <t>23.19</t>
  </si>
  <si>
    <t>18.16</t>
  </si>
  <si>
    <t>15.1</t>
  </si>
  <si>
    <t>9.45</t>
  </si>
  <si>
    <t>7.4</t>
  </si>
  <si>
    <t>30.66</t>
  </si>
  <si>
    <t>24.23</t>
  </si>
  <si>
    <t>18.41</t>
  </si>
  <si>
    <t>13.84</t>
  </si>
  <si>
    <t>11.23</t>
  </si>
  <si>
    <t>13.11</t>
  </si>
  <si>
    <t>27.95</t>
  </si>
  <si>
    <t>22.81</t>
  </si>
  <si>
    <t>18.74</t>
  </si>
  <si>
    <t>13.07</t>
  </si>
  <si>
    <t>8.65</t>
  </si>
  <si>
    <t>6.23</t>
  </si>
  <si>
    <t>31</t>
  </si>
  <si>
    <t>18.04</t>
  </si>
  <si>
    <t>12.8</t>
  </si>
  <si>
    <t>8.58</t>
  </si>
  <si>
    <t>9.83</t>
  </si>
  <si>
    <t>10.29</t>
  </si>
  <si>
    <t>11.8</t>
  </si>
  <si>
    <t>14.29</t>
  </si>
  <si>
    <t>19.41</t>
  </si>
  <si>
    <t>29.44</t>
  </si>
  <si>
    <t>11.72</t>
  </si>
  <si>
    <t>12.82</t>
  </si>
  <si>
    <t>15.11</t>
  </si>
  <si>
    <t>18.42</t>
  </si>
  <si>
    <t>23.25</t>
  </si>
  <si>
    <t>27.78</t>
  </si>
  <si>
    <t>10.58</t>
  </si>
  <si>
    <t>10.35</t>
  </si>
  <si>
    <t>12.54</t>
  </si>
  <si>
    <t>17.43</t>
  </si>
  <si>
    <t>24.53</t>
  </si>
  <si>
    <t>26.75</t>
  </si>
  <si>
    <t>9.85</t>
  </si>
  <si>
    <t>14.99</t>
  </si>
  <si>
    <t>15.19</t>
  </si>
  <si>
    <t>21.44</t>
  </si>
  <si>
    <t>22.5</t>
  </si>
  <si>
    <t>30.77</t>
  </si>
  <si>
    <t>5.2</t>
  </si>
  <si>
    <t>11.61</t>
  </si>
  <si>
    <t>16.08</t>
  </si>
  <si>
    <t>19.01</t>
  </si>
  <si>
    <t>23.85</t>
  </si>
  <si>
    <t>28.92</t>
  </si>
  <si>
    <t>10.9</t>
  </si>
  <si>
    <t>14.69</t>
  </si>
  <si>
    <t>21.93</t>
  </si>
  <si>
    <t>26.65</t>
  </si>
  <si>
    <t>29.67</t>
  </si>
  <si>
    <t>8.98</t>
  </si>
  <si>
    <t>11.25</t>
  </si>
  <si>
    <t>16.21</t>
  </si>
  <si>
    <t>17.48</t>
  </si>
  <si>
    <t>23.29</t>
  </si>
  <si>
    <t>30.33</t>
  </si>
  <si>
    <t>13.1</t>
  </si>
  <si>
    <t>15.28</t>
  </si>
  <si>
    <t>17.29</t>
  </si>
  <si>
    <t>23.04</t>
  </si>
  <si>
    <t>27.7</t>
  </si>
  <si>
    <t>1</t>
  </si>
  <si>
    <t>16</t>
  </si>
  <si>
    <t>12</t>
  </si>
  <si>
    <t>7</t>
  </si>
  <si>
    <r>
      <t>Μέση Ελάχιστη Θερμοκρασία  (oC)</t>
    </r>
    <r>
      <rPr>
        <b/>
        <sz val="14"/>
        <color theme="1"/>
        <rFont val="Calibri"/>
        <family val="2"/>
        <scheme val="minor"/>
      </rPr>
      <t xml:space="preserve"> Tmin</t>
    </r>
  </si>
  <si>
    <r>
      <t xml:space="preserve">Μέση Μέγιστη Θερμοκρασία  (oC) </t>
    </r>
    <r>
      <rPr>
        <b/>
        <sz val="14"/>
        <color theme="1"/>
        <rFont val="Calibri"/>
        <family val="2"/>
        <scheme val="minor"/>
      </rPr>
      <t>Tmax</t>
    </r>
  </si>
  <si>
    <r>
      <t xml:space="preserve">Μέση Θερμοκρασία (oC) </t>
    </r>
    <r>
      <rPr>
        <b/>
        <sz val="14"/>
        <color theme="1"/>
        <rFont val="Calibri"/>
        <family val="2"/>
        <scheme val="minor"/>
      </rPr>
      <t>Tmean</t>
    </r>
  </si>
  <si>
    <t>Μέση ετήσια δυνητικής εξατμισοδιαπνοής (mm day^-1)</t>
  </si>
  <si>
    <r>
      <rPr>
        <b/>
        <sz val="11"/>
        <color theme="1"/>
        <rFont val="Calibri"/>
        <family val="2"/>
        <scheme val="minor"/>
      </rPr>
      <t xml:space="preserve">ΜΕΤΑΤΡΟΠΗ  </t>
    </r>
    <r>
      <rPr>
        <sz val="11"/>
        <color theme="1"/>
        <rFont val="Calibri"/>
        <family val="2"/>
        <scheme val="minor"/>
      </rPr>
      <t xml:space="preserve">  mm day^-1</t>
    </r>
  </si>
  <si>
    <t xml:space="preserve"> </t>
  </si>
  <si>
    <r>
      <t>40</t>
    </r>
    <r>
      <rPr>
        <sz val="11"/>
        <color theme="1"/>
        <rFont val="Calibri"/>
        <family val="2"/>
      </rPr>
      <t>⁰</t>
    </r>
  </si>
  <si>
    <r>
      <t>42</t>
    </r>
    <r>
      <rPr>
        <sz val="11"/>
        <color theme="1"/>
        <rFont val="Calibri"/>
        <family val="2"/>
      </rPr>
      <t>⁰</t>
    </r>
  </si>
  <si>
    <r>
      <t xml:space="preserve">Συντελεστής διορθώσεως </t>
    </r>
    <r>
      <rPr>
        <b/>
        <sz val="14"/>
        <color theme="1"/>
        <rFont val="Calibri"/>
        <family val="2"/>
        <scheme val="minor"/>
      </rPr>
      <t xml:space="preserve"> Ra</t>
    </r>
  </si>
  <si>
    <t>`</t>
  </si>
  <si>
    <t>Μέση θερμοκρασία</t>
  </si>
  <si>
    <t>ΕΝΕΡΓΟΣ ΒΡΟΧΟΠΤΩΣΗ (mm)</t>
  </si>
  <si>
    <t>mean monthly</t>
  </si>
  <si>
    <t>i</t>
  </si>
  <si>
    <t>lnP-lnPET</t>
  </si>
  <si>
    <t>lnPET</t>
  </si>
  <si>
    <t>lnP</t>
  </si>
  <si>
    <t>M.O. lnP</t>
  </si>
  <si>
    <t>M.O. lnPET</t>
  </si>
  <si>
    <t>M.O. lnP-lnPET</t>
  </si>
  <si>
    <t>Τ.Α. lnP</t>
  </si>
  <si>
    <t>Τ.Α. lnPET</t>
  </si>
  <si>
    <t>Τ.Α. lnP-lnPET</t>
  </si>
  <si>
    <t>σημαντικά ξηρή</t>
  </si>
  <si>
    <t>μετρια υγρή</t>
  </si>
  <si>
    <t>I</t>
  </si>
  <si>
    <t>a</t>
  </si>
  <si>
    <t>PET (Thornthwaite)</t>
  </si>
  <si>
    <t xml:space="preserve">διορθ. συντελ. C 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</si>
  <si>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</si>
  <si>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</si>
  <si>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</si>
  <si>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</si>
  <si>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</si>
  <si>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</si>
  <si>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</si>
  <si>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</si>
  <si>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</si>
  <si>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</si>
  <si>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</si>
  <si>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</si>
  <si>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ΔΥΝΗΤΙΚΗ EΞΑΤΜΙΣΟΔΙΑΠΝΟΗ (mm/day) PET=0.0023*(Tmax-Tmin)^0.5(Tmean+17.8)*Ra</t>
  </si>
  <si>
    <t>THORNAWAITE</t>
  </si>
  <si>
    <t>HARGREAVES</t>
  </si>
</sst>
</file>

<file path=xl/styles.xml><?xml version="1.0" encoding="utf-8"?>
<styleSheet xmlns="http://schemas.openxmlformats.org/spreadsheetml/2006/main">
  <numFmts count="10">
    <numFmt numFmtId="164" formatCode="0.0"/>
    <numFmt numFmtId="165" formatCode="#,##0.0"/>
    <numFmt numFmtId="166" formatCode="[$-408]General"/>
    <numFmt numFmtId="167" formatCode="#,##0.00&quot; € &quot;;&quot;-&quot;#,##0.00&quot; € &quot;;&quot; -&quot;#&quot; € &quot;;@&quot; &quot;"/>
    <numFmt numFmtId="168" formatCode="[$-408]0%"/>
    <numFmt numFmtId="169" formatCode="#,##0.00&quot; &quot;[$€-408];[Red]&quot;-&quot;#,##0.00&quot; &quot;[$€-408]"/>
    <numFmt numFmtId="170" formatCode="#,##0.00&quot; &quot;[$€-407];[Red]&quot;-&quot;#,##0.00&quot; &quot;[$€-407]"/>
    <numFmt numFmtId="171" formatCode="0.00000000"/>
    <numFmt numFmtId="172" formatCode="0.00000"/>
    <numFmt numFmtId="173" formatCode="0.0000"/>
  </numFmts>
  <fonts count="25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0"/>
      <color indexed="8"/>
      <name val="Arial"/>
      <family val="2"/>
      <charset val="161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i/>
      <sz val="16"/>
      <color theme="1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theme="1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 Greek"/>
      <charset val="161"/>
    </font>
    <font>
      <b/>
      <sz val="12"/>
      <name val="Arial Greek"/>
      <charset val="161"/>
    </font>
    <font>
      <b/>
      <sz val="14"/>
      <color theme="1"/>
      <name val="Arial Greek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b/>
      <sz val="9"/>
      <color theme="1"/>
      <name val="Arial Greek"/>
      <charset val="161"/>
    </font>
    <font>
      <sz val="9"/>
      <color theme="1"/>
      <name val="Arial Greek"/>
      <charset val="16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7" fillId="0" borderId="0"/>
    <xf numFmtId="166" fontId="8" fillId="0" borderId="0"/>
    <xf numFmtId="166" fontId="9" fillId="0" borderId="0"/>
    <xf numFmtId="167" fontId="10" fillId="0" borderId="0"/>
    <xf numFmtId="0" fontId="11" fillId="0" borderId="0">
      <alignment horizontal="center"/>
    </xf>
    <xf numFmtId="166" fontId="12" fillId="0" borderId="0">
      <alignment horizontal="center"/>
    </xf>
    <xf numFmtId="0" fontId="11" fillId="0" borderId="0">
      <alignment horizontal="center" textRotation="90"/>
    </xf>
    <xf numFmtId="166" fontId="12" fillId="0" borderId="0">
      <alignment horizontal="center" textRotation="90"/>
    </xf>
    <xf numFmtId="0" fontId="13" fillId="0" borderId="0"/>
    <xf numFmtId="166" fontId="14" fillId="0" borderId="0"/>
    <xf numFmtId="169" fontId="13" fillId="0" borderId="0"/>
    <xf numFmtId="170" fontId="14" fillId="0" borderId="0"/>
    <xf numFmtId="170" fontId="14" fillId="0" borderId="0"/>
    <xf numFmtId="169" fontId="14" fillId="0" borderId="0"/>
    <xf numFmtId="166" fontId="8" fillId="0" borderId="0"/>
    <xf numFmtId="166" fontId="10" fillId="0" borderId="0"/>
    <xf numFmtId="166" fontId="9" fillId="0" borderId="0"/>
    <xf numFmtId="166" fontId="9" fillId="0" borderId="0"/>
    <xf numFmtId="168" fontId="8" fillId="0" borderId="0"/>
    <xf numFmtId="168" fontId="8" fillId="0" borderId="0"/>
    <xf numFmtId="168" fontId="8" fillId="0" borderId="0"/>
    <xf numFmtId="168" fontId="8" fillId="0" borderId="0"/>
  </cellStyleXfs>
  <cellXfs count="114">
    <xf numFmtId="0" fontId="0" fillId="0" borderId="0" xfId="0"/>
    <xf numFmtId="164" fontId="0" fillId="0" borderId="0" xfId="0" applyNumberFormat="1" applyProtection="1"/>
    <xf numFmtId="0" fontId="0" fillId="2" borderId="0" xfId="0" applyFill="1"/>
    <xf numFmtId="164" fontId="1" fillId="3" borderId="0" xfId="0" applyNumberFormat="1" applyFont="1" applyFill="1" applyProtection="1"/>
    <xf numFmtId="0" fontId="0" fillId="3" borderId="0" xfId="0" applyFill="1"/>
    <xf numFmtId="0" fontId="3" fillId="0" borderId="0" xfId="0" applyFont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0" fillId="0" borderId="0" xfId="0" applyFont="1"/>
    <xf numFmtId="164" fontId="0" fillId="2" borderId="0" xfId="0" applyNumberFormat="1" applyFill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 applyProtection="1">
      <alignment horizontal="center"/>
    </xf>
    <xf numFmtId="0" fontId="4" fillId="0" borderId="1" xfId="0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 applyProtection="1">
      <alignment horizontal="center"/>
    </xf>
    <xf numFmtId="164" fontId="2" fillId="3" borderId="1" xfId="0" applyNumberFormat="1" applyFont="1" applyFill="1" applyBorder="1" applyAlignment="1" applyProtection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166" fontId="15" fillId="3" borderId="1" xfId="2" applyFon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5" fillId="0" borderId="0" xfId="0" applyFont="1"/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Fill="1" applyAlignment="1"/>
    <xf numFmtId="0" fontId="5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5" fillId="3" borderId="0" xfId="0" applyFont="1" applyFill="1"/>
    <xf numFmtId="0" fontId="2" fillId="3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66" fontId="15" fillId="2" borderId="0" xfId="2" applyFont="1" applyFill="1" applyBorder="1"/>
    <xf numFmtId="0" fontId="0" fillId="3" borderId="0" xfId="0" applyFill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0" borderId="2" xfId="0" applyBorder="1"/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top"/>
    </xf>
    <xf numFmtId="0" fontId="0" fillId="2" borderId="0" xfId="0" applyFont="1" applyFill="1"/>
    <xf numFmtId="0" fontId="0" fillId="2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22" fillId="3" borderId="0" xfId="2" applyFont="1" applyFill="1" applyBorder="1" applyAlignment="1">
      <alignment horizontal="center"/>
    </xf>
    <xf numFmtId="166" fontId="0" fillId="0" borderId="0" xfId="0" applyNumberFormat="1"/>
    <xf numFmtId="0" fontId="21" fillId="0" borderId="0" xfId="0" applyFont="1"/>
    <xf numFmtId="166" fontId="0" fillId="4" borderId="0" xfId="0" applyNumberFormat="1" applyFill="1"/>
    <xf numFmtId="0" fontId="0" fillId="4" borderId="1" xfId="0" applyFill="1" applyBorder="1"/>
    <xf numFmtId="0" fontId="0" fillId="4" borderId="0" xfId="0" applyFill="1"/>
    <xf numFmtId="0" fontId="0" fillId="5" borderId="1" xfId="0" applyFill="1" applyBorder="1"/>
    <xf numFmtId="166" fontId="0" fillId="2" borderId="0" xfId="0" applyNumberFormat="1" applyFill="1" applyAlignment="1">
      <alignment horizontal="left"/>
    </xf>
    <xf numFmtId="166" fontId="0" fillId="3" borderId="0" xfId="0" applyNumberFormat="1" applyFill="1"/>
    <xf numFmtId="0" fontId="23" fillId="0" borderId="0" xfId="0" applyFont="1" applyFill="1" applyBorder="1"/>
    <xf numFmtId="0" fontId="24" fillId="0" borderId="0" xfId="0" applyFont="1" applyFill="1" applyBorder="1"/>
    <xf numFmtId="166" fontId="0" fillId="2" borderId="0" xfId="0" applyNumberFormat="1" applyFill="1"/>
    <xf numFmtId="0" fontId="21" fillId="0" borderId="0" xfId="0" applyFont="1" applyAlignment="1">
      <alignment horizontal="center" vertical="center" wrapText="1"/>
    </xf>
    <xf numFmtId="166" fontId="22" fillId="0" borderId="0" xfId="2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16" fillId="0" borderId="0" xfId="0" applyFont="1" applyFill="1" applyAlignment="1"/>
    <xf numFmtId="166" fontId="15" fillId="0" borderId="0" xfId="2" applyFont="1" applyFill="1" applyBorder="1"/>
    <xf numFmtId="0" fontId="6" fillId="0" borderId="0" xfId="0" applyFont="1" applyFill="1" applyBorder="1"/>
    <xf numFmtId="166" fontId="0" fillId="7" borderId="0" xfId="0" applyNumberFormat="1" applyFill="1"/>
    <xf numFmtId="0" fontId="2" fillId="2" borderId="1" xfId="0" applyFont="1" applyFill="1" applyBorder="1" applyAlignment="1">
      <alignment horizontal="center"/>
    </xf>
    <xf numFmtId="0" fontId="24" fillId="2" borderId="0" xfId="0" applyFont="1" applyFill="1" applyBorder="1"/>
    <xf numFmtId="166" fontId="0" fillId="8" borderId="0" xfId="0" applyNumberFormat="1" applyFill="1"/>
    <xf numFmtId="172" fontId="0" fillId="6" borderId="0" xfId="0" applyNumberFormat="1" applyFill="1"/>
    <xf numFmtId="0" fontId="24" fillId="0" borderId="3" xfId="0" applyFont="1" applyFill="1" applyBorder="1" applyAlignment="1">
      <alignment horizontal="center" vertical="center"/>
    </xf>
    <xf numFmtId="49" fontId="24" fillId="0" borderId="3" xfId="0" applyNumberFormat="1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171" fontId="0" fillId="0" borderId="0" xfId="0" applyNumberFormat="1"/>
    <xf numFmtId="171" fontId="0" fillId="4" borderId="0" xfId="0" applyNumberFormat="1" applyFill="1"/>
    <xf numFmtId="171" fontId="0" fillId="0" borderId="1" xfId="0" applyNumberFormat="1" applyBorder="1" applyAlignment="1">
      <alignment horizontal="center"/>
    </xf>
    <xf numFmtId="173" fontId="0" fillId="0" borderId="1" xfId="0" applyNumberFormat="1" applyBorder="1"/>
    <xf numFmtId="173" fontId="0" fillId="0" borderId="1" xfId="0" applyNumberFormat="1" applyBorder="1" applyAlignment="1">
      <alignment horizontal="center"/>
    </xf>
    <xf numFmtId="171" fontId="5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2" fontId="15" fillId="3" borderId="1" xfId="2" applyNumberFormat="1" applyFont="1" applyFill="1" applyBorder="1" applyAlignment="1">
      <alignment horizontal="center"/>
    </xf>
  </cellXfs>
  <cellStyles count="23">
    <cellStyle name="Excel Built-in Normal" xfId="2"/>
    <cellStyle name="Excel Built-in Normal 1" xfId="3"/>
    <cellStyle name="Excel_BuiltIn_Currency" xfId="4"/>
    <cellStyle name="Heading" xfId="5"/>
    <cellStyle name="Heading 1" xfId="6"/>
    <cellStyle name="Heading1" xfId="7"/>
    <cellStyle name="Heading1 1" xfId="8"/>
    <cellStyle name="Result" xfId="9"/>
    <cellStyle name="Result 1" xfId="10"/>
    <cellStyle name="Result2" xfId="11"/>
    <cellStyle name="Result2 1" xfId="12"/>
    <cellStyle name="Result2 2" xfId="13"/>
    <cellStyle name="Result2 3" xfId="14"/>
    <cellStyle name="Κανονικό" xfId="0" builtinId="0"/>
    <cellStyle name="Κανονικό 2" xfId="15"/>
    <cellStyle name="Κανονικό 2 2" xfId="16"/>
    <cellStyle name="Κανονικό 3" xfId="17"/>
    <cellStyle name="Κανονικό 4" xfId="18"/>
    <cellStyle name="Κανονικό 5" xfId="1"/>
    <cellStyle name="Ποσοστό 2" xfId="19"/>
    <cellStyle name="Ποσοστό 2 2" xfId="20"/>
    <cellStyle name="Ποσοστό 3" xfId="21"/>
    <cellStyle name="Ποσοστό 4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'ΔΙΑΓΡΑΜΜΑ HARGREAVES '!$F$3</c:f>
              <c:strCache>
                <c:ptCount val="1"/>
                <c:pt idx="0">
                  <c:v>RDIst </c:v>
                </c:pt>
              </c:strCache>
            </c:strRef>
          </c:tx>
          <c:cat>
            <c:strRef>
              <c:f>'ΔΙΑΓΡΑΜΜΑ HARGREAVES '!$A$4:$A$68</c:f>
              <c:strCache>
                <c:ptCount val="65"/>
                <c:pt idx="0">
                  <c:v>1955-1956</c:v>
                </c:pt>
                <c:pt idx="1">
                  <c:v>1956-1957</c:v>
                </c:pt>
                <c:pt idx="2">
                  <c:v>1957-1958</c:v>
                </c:pt>
                <c:pt idx="3">
                  <c:v>1958-1959</c:v>
                </c:pt>
                <c:pt idx="4">
                  <c:v>1959-1960</c:v>
                </c:pt>
                <c:pt idx="5">
                  <c:v>1960-1961</c:v>
                </c:pt>
                <c:pt idx="6">
                  <c:v>1961-1962</c:v>
                </c:pt>
                <c:pt idx="7">
                  <c:v>1962-1963</c:v>
                </c:pt>
                <c:pt idx="8">
                  <c:v>1963-1964</c:v>
                </c:pt>
                <c:pt idx="9">
                  <c:v>1964-1965</c:v>
                </c:pt>
                <c:pt idx="10">
                  <c:v>1965-1966</c:v>
                </c:pt>
                <c:pt idx="11">
                  <c:v>1966-1967</c:v>
                </c:pt>
                <c:pt idx="12">
                  <c:v>1967-1968</c:v>
                </c:pt>
                <c:pt idx="13">
                  <c:v>1968-1969</c:v>
                </c:pt>
                <c:pt idx="14">
                  <c:v>1969-1970</c:v>
                </c:pt>
                <c:pt idx="15">
                  <c:v>1970-1971</c:v>
                </c:pt>
                <c:pt idx="16">
                  <c:v>1971-1972</c:v>
                </c:pt>
                <c:pt idx="17">
                  <c:v>1972-1973</c:v>
                </c:pt>
                <c:pt idx="18">
                  <c:v>1973-1974</c:v>
                </c:pt>
                <c:pt idx="19">
                  <c:v>1974-1975</c:v>
                </c:pt>
                <c:pt idx="20">
                  <c:v>1975-1976</c:v>
                </c:pt>
                <c:pt idx="21">
                  <c:v>1976-1977</c:v>
                </c:pt>
                <c:pt idx="22">
                  <c:v>1977-1978</c:v>
                </c:pt>
                <c:pt idx="23">
                  <c:v>1978-1979</c:v>
                </c:pt>
                <c:pt idx="24">
                  <c:v>1979-1980</c:v>
                </c:pt>
                <c:pt idx="25">
                  <c:v>1980-1981</c:v>
                </c:pt>
                <c:pt idx="26">
                  <c:v>1981-1982</c:v>
                </c:pt>
                <c:pt idx="27">
                  <c:v>1982-1983</c:v>
                </c:pt>
                <c:pt idx="28">
                  <c:v>1983-1984</c:v>
                </c:pt>
                <c:pt idx="29">
                  <c:v>1984-1985</c:v>
                </c:pt>
                <c:pt idx="30">
                  <c:v>1985-1986</c:v>
                </c:pt>
                <c:pt idx="31">
                  <c:v>1986-1987</c:v>
                </c:pt>
                <c:pt idx="32">
                  <c:v>1987-1988</c:v>
                </c:pt>
                <c:pt idx="33">
                  <c:v>1988-1989</c:v>
                </c:pt>
                <c:pt idx="34">
                  <c:v>1989-1990</c:v>
                </c:pt>
                <c:pt idx="35">
                  <c:v>1990-1991</c:v>
                </c:pt>
                <c:pt idx="36">
                  <c:v>1991-1992</c:v>
                </c:pt>
                <c:pt idx="37">
                  <c:v>1992-1993</c:v>
                </c:pt>
                <c:pt idx="38">
                  <c:v>1993-1994</c:v>
                </c:pt>
                <c:pt idx="39">
                  <c:v>1994-1995</c:v>
                </c:pt>
                <c:pt idx="40">
                  <c:v>1995-1996</c:v>
                </c:pt>
                <c:pt idx="41">
                  <c:v>1996-1997</c:v>
                </c:pt>
                <c:pt idx="42">
                  <c:v>1997-1998</c:v>
                </c:pt>
                <c:pt idx="43">
                  <c:v>1998-1999</c:v>
                </c:pt>
                <c:pt idx="44">
                  <c:v>1999-2000</c:v>
                </c:pt>
                <c:pt idx="45">
                  <c:v>2000-2001</c:v>
                </c:pt>
                <c:pt idx="46">
                  <c:v>2001-2002</c:v>
                </c:pt>
                <c:pt idx="47">
                  <c:v>2002-2003</c:v>
                </c:pt>
                <c:pt idx="48">
                  <c:v>2003-2004</c:v>
                </c:pt>
                <c:pt idx="49">
                  <c:v>2004-2005</c:v>
                </c:pt>
                <c:pt idx="50">
                  <c:v>2005-2006</c:v>
                </c:pt>
                <c:pt idx="51">
                  <c:v>2006-2007</c:v>
                </c:pt>
                <c:pt idx="52">
                  <c:v>2007-2008</c:v>
                </c:pt>
                <c:pt idx="53">
                  <c:v>2008-2009</c:v>
                </c:pt>
                <c:pt idx="54">
                  <c:v>2009-2010</c:v>
                </c:pt>
                <c:pt idx="55">
                  <c:v>2010-2011</c:v>
                </c:pt>
                <c:pt idx="56">
                  <c:v>2011-2012</c:v>
                </c:pt>
                <c:pt idx="57">
                  <c:v>2012-2013</c:v>
                </c:pt>
                <c:pt idx="58">
                  <c:v>2013-2014</c:v>
                </c:pt>
                <c:pt idx="59">
                  <c:v>2014-2015</c:v>
                </c:pt>
                <c:pt idx="60">
                  <c:v>2015-2016</c:v>
                </c:pt>
                <c:pt idx="61">
                  <c:v>2016-2017</c:v>
                </c:pt>
                <c:pt idx="62">
                  <c:v>2017-2018</c:v>
                </c:pt>
                <c:pt idx="63">
                  <c:v>2018-2019</c:v>
                </c:pt>
                <c:pt idx="64">
                  <c:v>2019-2020</c:v>
                </c:pt>
              </c:strCache>
            </c:strRef>
          </c:cat>
          <c:val>
            <c:numRef>
              <c:f>'ΔΙΑΓΡΑΜΜΑ HARGREAVES '!$F$4:$F$68</c:f>
              <c:numCache>
                <c:formatCode>General</c:formatCode>
                <c:ptCount val="65"/>
                <c:pt idx="0">
                  <c:v>0.91936096631823117</c:v>
                </c:pt>
                <c:pt idx="1">
                  <c:v>0.25937224686684957</c:v>
                </c:pt>
                <c:pt idx="2">
                  <c:v>0.41456569677224964</c:v>
                </c:pt>
                <c:pt idx="3">
                  <c:v>8.164360507461544E-3</c:v>
                </c:pt>
                <c:pt idx="4">
                  <c:v>-0.48228843725821385</c:v>
                </c:pt>
                <c:pt idx="5">
                  <c:v>1.2401485822766285</c:v>
                </c:pt>
                <c:pt idx="6">
                  <c:v>-1.1272415349173668</c:v>
                </c:pt>
                <c:pt idx="7">
                  <c:v>1.1464908570100847</c:v>
                </c:pt>
                <c:pt idx="8">
                  <c:v>-0.67301663230513431</c:v>
                </c:pt>
                <c:pt idx="9">
                  <c:v>0.15130573000579009</c:v>
                </c:pt>
                <c:pt idx="10">
                  <c:v>0.99673049409681369</c:v>
                </c:pt>
                <c:pt idx="11">
                  <c:v>0.96849986118704401</c:v>
                </c:pt>
                <c:pt idx="12">
                  <c:v>0.50599048901802623</c:v>
                </c:pt>
                <c:pt idx="13">
                  <c:v>1.2270525478909156</c:v>
                </c:pt>
                <c:pt idx="14">
                  <c:v>0.51651604471166379</c:v>
                </c:pt>
                <c:pt idx="15">
                  <c:v>0.94399964205498255</c:v>
                </c:pt>
                <c:pt idx="16">
                  <c:v>0.43146878002026084</c:v>
                </c:pt>
                <c:pt idx="17">
                  <c:v>0.95483279290903755</c:v>
                </c:pt>
                <c:pt idx="18">
                  <c:v>-0.707909799026466</c:v>
                </c:pt>
                <c:pt idx="19">
                  <c:v>0.72619420430954595</c:v>
                </c:pt>
                <c:pt idx="20">
                  <c:v>-0.48744175337661455</c:v>
                </c:pt>
                <c:pt idx="21">
                  <c:v>0.527900975728127</c:v>
                </c:pt>
                <c:pt idx="22">
                  <c:v>-0.39931635473480565</c:v>
                </c:pt>
                <c:pt idx="23">
                  <c:v>0.47509620179862921</c:v>
                </c:pt>
                <c:pt idx="24">
                  <c:v>0.84582382174385073</c:v>
                </c:pt>
                <c:pt idx="25">
                  <c:v>0.58860701107975189</c:v>
                </c:pt>
                <c:pt idx="26">
                  <c:v>0.16255685023006988</c:v>
                </c:pt>
                <c:pt idx="27">
                  <c:v>-4.8599554902450472E-2</c:v>
                </c:pt>
                <c:pt idx="28">
                  <c:v>0.74423564495299432</c:v>
                </c:pt>
                <c:pt idx="29">
                  <c:v>-2.6560953720463147</c:v>
                </c:pt>
                <c:pt idx="30">
                  <c:v>-0.91393824896007902</c:v>
                </c:pt>
                <c:pt idx="31">
                  <c:v>-2.6059333500406443</c:v>
                </c:pt>
                <c:pt idx="32">
                  <c:v>0.58442096434637625</c:v>
                </c:pt>
                <c:pt idx="33">
                  <c:v>1.7185636788338211E-2</c:v>
                </c:pt>
                <c:pt idx="34">
                  <c:v>-2.3729299541122821</c:v>
                </c:pt>
                <c:pt idx="35">
                  <c:v>0.11126211556731794</c:v>
                </c:pt>
                <c:pt idx="36">
                  <c:v>-1.5124152516326634</c:v>
                </c:pt>
                <c:pt idx="37">
                  <c:v>-0.92565637036798287</c:v>
                </c:pt>
                <c:pt idx="38">
                  <c:v>-0.72141451112641608</c:v>
                </c:pt>
                <c:pt idx="39">
                  <c:v>-0.33674889796901669</c:v>
                </c:pt>
                <c:pt idx="40">
                  <c:v>0.20335589424098949</c:v>
                </c:pt>
                <c:pt idx="41">
                  <c:v>-0.38187982696728251</c:v>
                </c:pt>
                <c:pt idx="42">
                  <c:v>1.1461154929155388</c:v>
                </c:pt>
                <c:pt idx="43">
                  <c:v>-0.16021016843602079</c:v>
                </c:pt>
                <c:pt idx="44">
                  <c:v>-0.57514378928816423</c:v>
                </c:pt>
                <c:pt idx="45">
                  <c:v>-1.8279665623746533</c:v>
                </c:pt>
                <c:pt idx="46">
                  <c:v>-0.28835105467287492</c:v>
                </c:pt>
                <c:pt idx="47">
                  <c:v>0.14576907354966481</c:v>
                </c:pt>
                <c:pt idx="48">
                  <c:v>-0.43446375512293639</c:v>
                </c:pt>
                <c:pt idx="49">
                  <c:v>1.2768124328363744</c:v>
                </c:pt>
                <c:pt idx="50">
                  <c:v>2.274546473024841</c:v>
                </c:pt>
                <c:pt idx="51">
                  <c:v>-1.7624490634392533</c:v>
                </c:pt>
                <c:pt idx="52">
                  <c:v>-0.12998014451194814</c:v>
                </c:pt>
                <c:pt idx="53">
                  <c:v>-0.94375732905596776</c:v>
                </c:pt>
                <c:pt idx="54">
                  <c:v>0.71622294961947841</c:v>
                </c:pt>
                <c:pt idx="55">
                  <c:v>-0.62512856852054766</c:v>
                </c:pt>
                <c:pt idx="56">
                  <c:v>-0.71206852722379521</c:v>
                </c:pt>
                <c:pt idx="57">
                  <c:v>-0.62548451094052193</c:v>
                </c:pt>
                <c:pt idx="58">
                  <c:v>1.0456121400699845</c:v>
                </c:pt>
                <c:pt idx="59">
                  <c:v>2.1590955430526138</c:v>
                </c:pt>
                <c:pt idx="60">
                  <c:v>-1.1776831780350907E-2</c:v>
                </c:pt>
                <c:pt idx="61">
                  <c:v>-1.0361791247688958</c:v>
                </c:pt>
                <c:pt idx="62">
                  <c:v>1.1042399246324071</c:v>
                </c:pt>
                <c:pt idx="63">
                  <c:v>0.41321455615237757</c:v>
                </c:pt>
                <c:pt idx="64">
                  <c:v>-0.46698171840552116</c:v>
                </c:pt>
              </c:numCache>
            </c:numRef>
          </c:val>
        </c:ser>
        <c:axId val="188078720"/>
        <c:axId val="88867968"/>
      </c:barChart>
      <c:catAx>
        <c:axId val="188078720"/>
        <c:scaling>
          <c:orientation val="minMax"/>
        </c:scaling>
        <c:axPos val="b"/>
        <c:tickLblPos val="nextTo"/>
        <c:crossAx val="88867968"/>
        <c:crosses val="autoZero"/>
        <c:auto val="1"/>
        <c:lblAlgn val="ctr"/>
        <c:lblOffset val="100"/>
      </c:catAx>
      <c:valAx>
        <c:axId val="88867968"/>
        <c:scaling>
          <c:orientation val="minMax"/>
        </c:scaling>
        <c:axPos val="l"/>
        <c:majorGridlines/>
        <c:numFmt formatCode="General" sourceLinked="1"/>
        <c:tickLblPos val="nextTo"/>
        <c:crossAx val="1880787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/>
      <c:barChart>
        <c:barDir val="col"/>
        <c:grouping val="clustered"/>
        <c:ser>
          <c:idx val="0"/>
          <c:order val="0"/>
          <c:cat>
            <c:strRef>
              <c:f>'ΔΙΑΓΡΑΜΜΑ THORNWAITE'!$A$4:$A$68</c:f>
              <c:strCache>
                <c:ptCount val="65"/>
                <c:pt idx="0">
                  <c:v>1955-1956</c:v>
                </c:pt>
                <c:pt idx="1">
                  <c:v>1956-1957</c:v>
                </c:pt>
                <c:pt idx="2">
                  <c:v>1957-1958</c:v>
                </c:pt>
                <c:pt idx="3">
                  <c:v>1958-1959</c:v>
                </c:pt>
                <c:pt idx="4">
                  <c:v>1959-1960</c:v>
                </c:pt>
                <c:pt idx="5">
                  <c:v>1960-1961</c:v>
                </c:pt>
                <c:pt idx="6">
                  <c:v>1961-1962</c:v>
                </c:pt>
                <c:pt idx="7">
                  <c:v>1962-1963</c:v>
                </c:pt>
                <c:pt idx="8">
                  <c:v>1963-1964</c:v>
                </c:pt>
                <c:pt idx="9">
                  <c:v>1964-1965</c:v>
                </c:pt>
                <c:pt idx="10">
                  <c:v>1965-1966</c:v>
                </c:pt>
                <c:pt idx="11">
                  <c:v>1966-1967</c:v>
                </c:pt>
                <c:pt idx="12">
                  <c:v>1967-1968</c:v>
                </c:pt>
                <c:pt idx="13">
                  <c:v>1968-1969</c:v>
                </c:pt>
                <c:pt idx="14">
                  <c:v>1969-1970</c:v>
                </c:pt>
                <c:pt idx="15">
                  <c:v>1970-1971</c:v>
                </c:pt>
                <c:pt idx="16">
                  <c:v>1971-1972</c:v>
                </c:pt>
                <c:pt idx="17">
                  <c:v>1972-1973</c:v>
                </c:pt>
                <c:pt idx="18">
                  <c:v>1973-1974</c:v>
                </c:pt>
                <c:pt idx="19">
                  <c:v>1974-1975</c:v>
                </c:pt>
                <c:pt idx="20">
                  <c:v>1975-1976</c:v>
                </c:pt>
                <c:pt idx="21">
                  <c:v>1976-1977</c:v>
                </c:pt>
                <c:pt idx="22">
                  <c:v>1977-1978</c:v>
                </c:pt>
                <c:pt idx="23">
                  <c:v>1978-1979</c:v>
                </c:pt>
                <c:pt idx="24">
                  <c:v>1979-1980</c:v>
                </c:pt>
                <c:pt idx="25">
                  <c:v>1980-1981</c:v>
                </c:pt>
                <c:pt idx="26">
                  <c:v>1981-1982</c:v>
                </c:pt>
                <c:pt idx="27">
                  <c:v>1982-1983</c:v>
                </c:pt>
                <c:pt idx="28">
                  <c:v>1983-1984</c:v>
                </c:pt>
                <c:pt idx="29">
                  <c:v>1984-1985</c:v>
                </c:pt>
                <c:pt idx="30">
                  <c:v>1985-1986</c:v>
                </c:pt>
                <c:pt idx="31">
                  <c:v>1986-1987</c:v>
                </c:pt>
                <c:pt idx="32">
                  <c:v>1987-1988</c:v>
                </c:pt>
                <c:pt idx="33">
                  <c:v>1988-1989</c:v>
                </c:pt>
                <c:pt idx="34">
                  <c:v>1989-1990</c:v>
                </c:pt>
                <c:pt idx="35">
                  <c:v>1990-1991</c:v>
                </c:pt>
                <c:pt idx="36">
                  <c:v>1991-1992</c:v>
                </c:pt>
                <c:pt idx="37">
                  <c:v>1992-1993</c:v>
                </c:pt>
                <c:pt idx="38">
                  <c:v>1993-1994</c:v>
                </c:pt>
                <c:pt idx="39">
                  <c:v>1994-1995</c:v>
                </c:pt>
                <c:pt idx="40">
                  <c:v>1995-1996</c:v>
                </c:pt>
                <c:pt idx="41">
                  <c:v>1996-1997</c:v>
                </c:pt>
                <c:pt idx="42">
                  <c:v>1997-1998</c:v>
                </c:pt>
                <c:pt idx="43">
                  <c:v>1998-1999</c:v>
                </c:pt>
                <c:pt idx="44">
                  <c:v>1999-2000</c:v>
                </c:pt>
                <c:pt idx="45">
                  <c:v>2000-2001</c:v>
                </c:pt>
                <c:pt idx="46">
                  <c:v>2001-2002</c:v>
                </c:pt>
                <c:pt idx="47">
                  <c:v>2002-2003</c:v>
                </c:pt>
                <c:pt idx="48">
                  <c:v>2003-2004</c:v>
                </c:pt>
                <c:pt idx="49">
                  <c:v>2004-2005</c:v>
                </c:pt>
                <c:pt idx="50">
                  <c:v>2005-2006</c:v>
                </c:pt>
                <c:pt idx="51">
                  <c:v>2006-2007</c:v>
                </c:pt>
                <c:pt idx="52">
                  <c:v>2007-2008</c:v>
                </c:pt>
                <c:pt idx="53">
                  <c:v>2008-2009</c:v>
                </c:pt>
                <c:pt idx="54">
                  <c:v>2009-2010</c:v>
                </c:pt>
                <c:pt idx="55">
                  <c:v>2010-2011</c:v>
                </c:pt>
                <c:pt idx="56">
                  <c:v>2011-2012</c:v>
                </c:pt>
                <c:pt idx="57">
                  <c:v>2012-2013</c:v>
                </c:pt>
                <c:pt idx="58">
                  <c:v>2013-2014</c:v>
                </c:pt>
                <c:pt idx="59">
                  <c:v>2014-2015</c:v>
                </c:pt>
                <c:pt idx="60">
                  <c:v>2015-2016</c:v>
                </c:pt>
                <c:pt idx="61">
                  <c:v>2016-2017</c:v>
                </c:pt>
                <c:pt idx="62">
                  <c:v>2017-2018</c:v>
                </c:pt>
                <c:pt idx="63">
                  <c:v>2018-2019</c:v>
                </c:pt>
                <c:pt idx="64">
                  <c:v>2019-2020</c:v>
                </c:pt>
              </c:strCache>
            </c:strRef>
          </c:cat>
          <c:val>
            <c:numRef>
              <c:f>'ΔΙΑΓΡΑΜΜΑ THORNWAITE'!$F$4:$F$68</c:f>
              <c:numCache>
                <c:formatCode>0.00000000</c:formatCode>
                <c:ptCount val="65"/>
                <c:pt idx="0">
                  <c:v>0.91520108044119219</c:v>
                </c:pt>
                <c:pt idx="1">
                  <c:v>0.32559805502607786</c:v>
                </c:pt>
                <c:pt idx="2">
                  <c:v>0.44132214638264489</c:v>
                </c:pt>
                <c:pt idx="3">
                  <c:v>8.1629341997148816E-2</c:v>
                </c:pt>
                <c:pt idx="4">
                  <c:v>-0.44297949183932844</c:v>
                </c:pt>
                <c:pt idx="5">
                  <c:v>1.2130361468240447</c:v>
                </c:pt>
                <c:pt idx="6">
                  <c:v>-1.0708403330084455</c:v>
                </c:pt>
                <c:pt idx="7">
                  <c:v>1.0286510325258911</c:v>
                </c:pt>
                <c:pt idx="8">
                  <c:v>-0.56624051158758892</c:v>
                </c:pt>
                <c:pt idx="9">
                  <c:v>0.16080397447956959</c:v>
                </c:pt>
                <c:pt idx="10">
                  <c:v>0.96583926201517956</c:v>
                </c:pt>
                <c:pt idx="11">
                  <c:v>0.95141617634087672</c:v>
                </c:pt>
                <c:pt idx="12">
                  <c:v>0.59110298225234792</c:v>
                </c:pt>
                <c:pt idx="13">
                  <c:v>1.2101419723367617</c:v>
                </c:pt>
                <c:pt idx="14">
                  <c:v>0.46689179091099353</c:v>
                </c:pt>
                <c:pt idx="15">
                  <c:v>0.96539090100054226</c:v>
                </c:pt>
                <c:pt idx="16">
                  <c:v>0.50022158331873867</c:v>
                </c:pt>
                <c:pt idx="17">
                  <c:v>1.0352181966445801</c:v>
                </c:pt>
                <c:pt idx="18">
                  <c:v>-0.63647492206131628</c:v>
                </c:pt>
                <c:pt idx="19">
                  <c:v>0.74435249850279084</c:v>
                </c:pt>
                <c:pt idx="20">
                  <c:v>-0.31449358946527034</c:v>
                </c:pt>
                <c:pt idx="21">
                  <c:v>0.57366977196097979</c:v>
                </c:pt>
                <c:pt idx="22">
                  <c:v>-0.29180287056866022</c:v>
                </c:pt>
                <c:pt idx="23">
                  <c:v>0.5441519557963842</c:v>
                </c:pt>
                <c:pt idx="24">
                  <c:v>0.87733106289936313</c:v>
                </c:pt>
                <c:pt idx="25">
                  <c:v>0.61317074965027918</c:v>
                </c:pt>
                <c:pt idx="26">
                  <c:v>0.20443156196232801</c:v>
                </c:pt>
                <c:pt idx="27">
                  <c:v>3.7010036106515057E-2</c:v>
                </c:pt>
                <c:pt idx="28">
                  <c:v>0.81453292401895516</c:v>
                </c:pt>
                <c:pt idx="29">
                  <c:v>-2.631360609954621</c:v>
                </c:pt>
                <c:pt idx="30">
                  <c:v>-0.85747653731415419</c:v>
                </c:pt>
                <c:pt idx="31">
                  <c:v>-2.5335837344306036</c:v>
                </c:pt>
                <c:pt idx="32">
                  <c:v>0.58925274280776663</c:v>
                </c:pt>
                <c:pt idx="33">
                  <c:v>0.14816987131142878</c:v>
                </c:pt>
                <c:pt idx="34">
                  <c:v>-2.1658981721671053</c:v>
                </c:pt>
                <c:pt idx="35">
                  <c:v>6.6941933215346347E-2</c:v>
                </c:pt>
                <c:pt idx="36">
                  <c:v>-1.4534287611191687</c:v>
                </c:pt>
                <c:pt idx="37">
                  <c:v>-0.85555747170086183</c:v>
                </c:pt>
                <c:pt idx="38">
                  <c:v>-0.7078703455968165</c:v>
                </c:pt>
                <c:pt idx="39">
                  <c:v>-0.33823939223706556</c:v>
                </c:pt>
                <c:pt idx="40">
                  <c:v>0.22028852631753953</c:v>
                </c:pt>
                <c:pt idx="41">
                  <c:v>-0.2961732108637643</c:v>
                </c:pt>
                <c:pt idx="42">
                  <c:v>1.1137030398592034</c:v>
                </c:pt>
                <c:pt idx="43">
                  <c:v>-0.21772137855808243</c:v>
                </c:pt>
                <c:pt idx="44">
                  <c:v>-0.51796871738394867</c:v>
                </c:pt>
                <c:pt idx="45">
                  <c:v>-1.8724901753355359</c:v>
                </c:pt>
                <c:pt idx="46">
                  <c:v>-0.28791870715515427</c:v>
                </c:pt>
                <c:pt idx="47">
                  <c:v>0.17723499171346785</c:v>
                </c:pt>
                <c:pt idx="48">
                  <c:v>-0.49057076524912518</c:v>
                </c:pt>
                <c:pt idx="49">
                  <c:v>1.0768908344426011</c:v>
                </c:pt>
                <c:pt idx="50">
                  <c:v>2.1365368254672292</c:v>
                </c:pt>
                <c:pt idx="51">
                  <c:v>-1.9077180208983431</c:v>
                </c:pt>
                <c:pt idx="52">
                  <c:v>-0.13710263908669673</c:v>
                </c:pt>
                <c:pt idx="53">
                  <c:v>-0.7708974105094577</c:v>
                </c:pt>
                <c:pt idx="54">
                  <c:v>0.4255032222931458</c:v>
                </c:pt>
                <c:pt idx="55">
                  <c:v>-0.80191416023580764</c:v>
                </c:pt>
                <c:pt idx="56">
                  <c:v>-0.82244467951759748</c:v>
                </c:pt>
                <c:pt idx="57">
                  <c:v>-0.7932635385042911</c:v>
                </c:pt>
                <c:pt idx="58">
                  <c:v>0.93296055089428565</c:v>
                </c:pt>
                <c:pt idx="59">
                  <c:v>1.9780071809002087</c:v>
                </c:pt>
                <c:pt idx="60">
                  <c:v>-9.2461786348373043E-2</c:v>
                </c:pt>
                <c:pt idx="61">
                  <c:v>-0.97478166117344589</c:v>
                </c:pt>
                <c:pt idx="62">
                  <c:v>1.046714059759644</c:v>
                </c:pt>
                <c:pt idx="63">
                  <c:v>0.31387907329254977</c:v>
                </c:pt>
                <c:pt idx="64">
                  <c:v>-0.63752446179850442</c:v>
                </c:pt>
              </c:numCache>
            </c:numRef>
          </c:val>
        </c:ser>
        <c:gapWidth val="0"/>
        <c:axId val="85075072"/>
        <c:axId val="85076608"/>
      </c:barChart>
      <c:catAx>
        <c:axId val="85075072"/>
        <c:scaling>
          <c:orientation val="minMax"/>
        </c:scaling>
        <c:axPos val="b"/>
        <c:majorTickMark val="none"/>
        <c:tickLblPos val="nextTo"/>
        <c:crossAx val="85076608"/>
        <c:crosses val="autoZero"/>
        <c:auto val="1"/>
        <c:lblAlgn val="ctr"/>
        <c:lblOffset val="100"/>
      </c:catAx>
      <c:valAx>
        <c:axId val="8507660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 b="1"/>
                  <a:t>RDIst</a:t>
                </a:r>
                <a:endParaRPr lang="el-GR" sz="2000" b="1"/>
              </a:p>
            </c:rich>
          </c:tx>
          <c:layout/>
        </c:title>
        <c:numFmt formatCode="0.00000000" sourceLinked="1"/>
        <c:tickLblPos val="nextTo"/>
        <c:crossAx val="85075072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1</xdr:row>
      <xdr:rowOff>508635</xdr:rowOff>
    </xdr:from>
    <xdr:to>
      <xdr:col>10</xdr:col>
      <xdr:colOff>268941</xdr:colOff>
      <xdr:row>6</xdr:row>
      <xdr:rowOff>156882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20667" t="41176" r="52370" b="42682"/>
        <a:stretch>
          <a:fillRect/>
        </a:stretch>
      </xdr:blipFill>
      <xdr:spPr bwMode="auto">
        <a:xfrm>
          <a:off x="4784912" y="699135"/>
          <a:ext cx="2924735" cy="94812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177637</xdr:colOff>
      <xdr:row>3</xdr:row>
      <xdr:rowOff>150533</xdr:rowOff>
    </xdr:to>
    <xdr:pic>
      <xdr:nvPicPr>
        <xdr:cNvPr id="3" name="Picture 58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463" t="45363" r="62630" b="41512"/>
        <a:stretch>
          <a:fillRect/>
        </a:stretch>
      </xdr:blipFill>
      <xdr:spPr bwMode="auto">
        <a:xfrm>
          <a:off x="0" y="0"/>
          <a:ext cx="2183653" cy="71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599888</xdr:colOff>
      <xdr:row>6</xdr:row>
      <xdr:rowOff>153520</xdr:rowOff>
    </xdr:from>
    <xdr:to>
      <xdr:col>16</xdr:col>
      <xdr:colOff>573468</xdr:colOff>
      <xdr:row>21</xdr:row>
      <xdr:rowOff>89646</xdr:rowOff>
    </xdr:to>
    <xdr:pic>
      <xdr:nvPicPr>
        <xdr:cNvPr id="4" name="Picture 5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504" t="29396" r="5176" b="11951"/>
        <a:stretch>
          <a:fillRect/>
        </a:stretch>
      </xdr:blipFill>
      <xdr:spPr bwMode="auto">
        <a:xfrm>
          <a:off x="8526182" y="1274108"/>
          <a:ext cx="5262757" cy="2737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4</xdr:row>
      <xdr:rowOff>40821</xdr:rowOff>
    </xdr:from>
    <xdr:to>
      <xdr:col>30</xdr:col>
      <xdr:colOff>136072</xdr:colOff>
      <xdr:row>50</xdr:row>
      <xdr:rowOff>0</xdr:rowOff>
    </xdr:to>
    <xdr:graphicFrame macro="">
      <xdr:nvGraphicFramePr>
        <xdr:cNvPr id="4" name="3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310987</xdr:colOff>
      <xdr:row>3</xdr:row>
      <xdr:rowOff>150533</xdr:rowOff>
    </xdr:to>
    <xdr:pic>
      <xdr:nvPicPr>
        <xdr:cNvPr id="2" name="Picture 58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463" t="45363" r="62630" b="41512"/>
        <a:stretch>
          <a:fillRect/>
        </a:stretch>
      </xdr:blipFill>
      <xdr:spPr bwMode="auto">
        <a:xfrm>
          <a:off x="0" y="0"/>
          <a:ext cx="2092162" cy="722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2247713</xdr:colOff>
      <xdr:row>2</xdr:row>
      <xdr:rowOff>96370</xdr:rowOff>
    </xdr:from>
    <xdr:to>
      <xdr:col>16</xdr:col>
      <xdr:colOff>125793</xdr:colOff>
      <xdr:row>17</xdr:row>
      <xdr:rowOff>32496</xdr:rowOff>
    </xdr:to>
    <xdr:pic>
      <xdr:nvPicPr>
        <xdr:cNvPr id="3" name="Picture 5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504" t="29396" r="5176" b="11951"/>
        <a:stretch>
          <a:fillRect/>
        </a:stretch>
      </xdr:blipFill>
      <xdr:spPr bwMode="auto">
        <a:xfrm>
          <a:off x="13391963" y="477370"/>
          <a:ext cx="3021580" cy="2793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452004</xdr:colOff>
      <xdr:row>5</xdr:row>
      <xdr:rowOff>36368</xdr:rowOff>
    </xdr:from>
    <xdr:to>
      <xdr:col>28</xdr:col>
      <xdr:colOff>581890</xdr:colOff>
      <xdr:row>59</xdr:row>
      <xdr:rowOff>131618</xdr:rowOff>
    </xdr:to>
    <xdr:graphicFrame macro="">
      <xdr:nvGraphicFramePr>
        <xdr:cNvPr id="6" name="5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82"/>
  <sheetViews>
    <sheetView tabSelected="1" topLeftCell="A715" zoomScale="85" zoomScaleNormal="85" workbookViewId="0">
      <selection activeCell="F746" sqref="F746"/>
    </sheetView>
  </sheetViews>
  <sheetFormatPr defaultRowHeight="15"/>
  <cols>
    <col min="3" max="3" width="16.85546875" customWidth="1"/>
    <col min="4" max="4" width="14.5703125" style="7" customWidth="1"/>
    <col min="5" max="5" width="16.140625" customWidth="1"/>
    <col min="6" max="6" width="9.5703125" style="68" customWidth="1"/>
  </cols>
  <sheetData>
    <row r="1" spans="1:16">
      <c r="D1"/>
      <c r="E1" s="111" t="s">
        <v>11</v>
      </c>
      <c r="F1" s="111"/>
      <c r="G1" s="111"/>
      <c r="H1" s="111"/>
    </row>
    <row r="2" spans="1:16" s="35" customFormat="1" ht="42.6" customHeight="1">
      <c r="A2" s="33" t="s">
        <v>1</v>
      </c>
      <c r="B2" s="33" t="s">
        <v>0</v>
      </c>
      <c r="C2" s="34" t="s">
        <v>12</v>
      </c>
      <c r="D2" s="54" t="s">
        <v>472</v>
      </c>
      <c r="E2" s="34" t="s">
        <v>473</v>
      </c>
      <c r="G2" s="69"/>
    </row>
    <row r="3" spans="1:16">
      <c r="A3" s="9">
        <v>1955</v>
      </c>
      <c r="B3" s="9">
        <v>10</v>
      </c>
      <c r="C3" s="10">
        <v>52.1</v>
      </c>
      <c r="D3" s="11">
        <v>17.489999999999998</v>
      </c>
      <c r="E3" s="10">
        <f>IF(C3&lt;=12.5,0,IF(C3&lt;=70&amp;C3&gt;12.5,0.6*C3-10,0.8*C3-25))</f>
        <v>21.259999999999998</v>
      </c>
      <c r="F3" s="5"/>
      <c r="G3" s="70"/>
      <c r="H3" s="71"/>
    </row>
    <row r="4" spans="1:16">
      <c r="A4" s="9">
        <v>1955</v>
      </c>
      <c r="B4" s="9">
        <v>11</v>
      </c>
      <c r="C4" s="10">
        <v>157.69999999999999</v>
      </c>
      <c r="D4" s="11">
        <v>9.83</v>
      </c>
      <c r="E4" s="10">
        <f t="shared" ref="E4:E67" si="0">IF(C4&lt;=12.5,0,IF(C4&lt;=70&amp;C4&gt;=12.5,0.6*C4-10,0.8*C4-25))</f>
        <v>84.61999999999999</v>
      </c>
      <c r="F4"/>
      <c r="H4" s="71"/>
    </row>
    <row r="5" spans="1:16">
      <c r="A5" s="9">
        <v>1955</v>
      </c>
      <c r="B5" s="9">
        <v>12</v>
      </c>
      <c r="C5" s="10">
        <v>19.399999999999999</v>
      </c>
      <c r="D5" s="11">
        <v>8.0500000000000007</v>
      </c>
      <c r="E5" s="10">
        <f t="shared" si="0"/>
        <v>1.6399999999999988</v>
      </c>
      <c r="F5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>
      <c r="A6" s="9">
        <v>1956</v>
      </c>
      <c r="B6" s="9">
        <v>1</v>
      </c>
      <c r="C6" s="10">
        <v>43.9</v>
      </c>
      <c r="D6" s="11">
        <v>6.2</v>
      </c>
      <c r="E6" s="10">
        <f t="shared" si="0"/>
        <v>16.34</v>
      </c>
      <c r="F6"/>
      <c r="G6" s="1"/>
    </row>
    <row r="7" spans="1:16">
      <c r="A7" s="9">
        <v>1956</v>
      </c>
      <c r="B7" s="9">
        <v>2</v>
      </c>
      <c r="C7" s="10">
        <v>188.6</v>
      </c>
      <c r="D7" s="11">
        <v>3.09</v>
      </c>
      <c r="E7" s="10">
        <f t="shared" si="0"/>
        <v>103.16</v>
      </c>
      <c r="F7"/>
    </row>
    <row r="8" spans="1:16">
      <c r="A8" s="9">
        <v>1956</v>
      </c>
      <c r="B8" s="9">
        <v>3</v>
      </c>
      <c r="C8" s="10">
        <v>47.4</v>
      </c>
      <c r="D8" s="11">
        <v>4.8899999999999997</v>
      </c>
      <c r="E8" s="10">
        <f t="shared" si="0"/>
        <v>18.439999999999998</v>
      </c>
      <c r="F8"/>
    </row>
    <row r="9" spans="1:16">
      <c r="A9" s="9">
        <v>1956</v>
      </c>
      <c r="B9" s="9">
        <v>4</v>
      </c>
      <c r="C9" s="10">
        <v>13.3</v>
      </c>
      <c r="D9" s="11">
        <v>13.24</v>
      </c>
      <c r="E9" s="10">
        <v>0</v>
      </c>
      <c r="F9"/>
    </row>
    <row r="10" spans="1:16">
      <c r="A10" s="9">
        <v>1956</v>
      </c>
      <c r="B10" s="9">
        <v>5</v>
      </c>
      <c r="C10" s="10">
        <v>91.4</v>
      </c>
      <c r="D10" s="11">
        <v>17.34</v>
      </c>
      <c r="E10" s="10">
        <f t="shared" si="0"/>
        <v>44.84</v>
      </c>
      <c r="F10"/>
    </row>
    <row r="11" spans="1:16">
      <c r="A11" s="9">
        <v>1956</v>
      </c>
      <c r="B11" s="9">
        <v>6</v>
      </c>
      <c r="C11" s="10">
        <v>22.7</v>
      </c>
      <c r="D11" s="11">
        <v>22.04</v>
      </c>
      <c r="E11" s="10">
        <f t="shared" si="0"/>
        <v>3.6199999999999992</v>
      </c>
      <c r="F11"/>
    </row>
    <row r="12" spans="1:16">
      <c r="A12" s="9">
        <v>1956</v>
      </c>
      <c r="B12" s="9">
        <v>7</v>
      </c>
      <c r="C12" s="10">
        <v>0.3</v>
      </c>
      <c r="D12" s="11">
        <v>26.02</v>
      </c>
      <c r="E12" s="10">
        <f t="shared" si="0"/>
        <v>0</v>
      </c>
      <c r="F12"/>
    </row>
    <row r="13" spans="1:16">
      <c r="A13" s="9">
        <v>1956</v>
      </c>
      <c r="B13" s="9">
        <v>8</v>
      </c>
      <c r="C13" s="10">
        <v>14.5</v>
      </c>
      <c r="D13" s="11">
        <v>26.68</v>
      </c>
      <c r="E13" s="10">
        <v>0</v>
      </c>
      <c r="F13"/>
    </row>
    <row r="14" spans="1:16" s="2" customFormat="1">
      <c r="A14" s="12">
        <v>1956</v>
      </c>
      <c r="B14" s="12">
        <v>9</v>
      </c>
      <c r="C14" s="13">
        <v>6.9</v>
      </c>
      <c r="D14" s="14">
        <v>20.94</v>
      </c>
      <c r="E14" s="10">
        <f t="shared" si="0"/>
        <v>0</v>
      </c>
      <c r="F14" s="8">
        <f>SUM(E3:E14)</f>
        <v>293.91999999999996</v>
      </c>
    </row>
    <row r="15" spans="1:16" s="4" customFormat="1">
      <c r="A15" s="15">
        <v>1956</v>
      </c>
      <c r="B15" s="15">
        <v>10</v>
      </c>
      <c r="C15" s="16">
        <v>22.6</v>
      </c>
      <c r="D15" s="11">
        <v>14.67</v>
      </c>
      <c r="E15" s="10">
        <f>IF(C15&lt;=12.5,0,IF(C15&lt;=70&amp;C15&gt;=12.5,0.6*C15-10,0.8*C15-25))</f>
        <v>3.5600000000000005</v>
      </c>
    </row>
    <row r="16" spans="1:16">
      <c r="A16" s="9">
        <v>1956</v>
      </c>
      <c r="B16" s="9">
        <v>11</v>
      </c>
      <c r="C16" s="10">
        <v>167.4</v>
      </c>
      <c r="D16" s="11">
        <v>9.06</v>
      </c>
      <c r="E16" s="10">
        <f t="shared" si="0"/>
        <v>90.44</v>
      </c>
      <c r="F16"/>
    </row>
    <row r="17" spans="1:7">
      <c r="A17" s="9">
        <v>1956</v>
      </c>
      <c r="B17" s="9">
        <v>12</v>
      </c>
      <c r="C17" s="10">
        <v>59.9</v>
      </c>
      <c r="D17" s="11">
        <v>5.82</v>
      </c>
      <c r="E17" s="10">
        <f t="shared" si="0"/>
        <v>25.939999999999998</v>
      </c>
      <c r="F17"/>
    </row>
    <row r="18" spans="1:7">
      <c r="A18" s="9">
        <v>1957</v>
      </c>
      <c r="B18" s="9">
        <v>1</v>
      </c>
      <c r="C18" s="17">
        <v>48.7</v>
      </c>
      <c r="D18" s="11">
        <v>3.65</v>
      </c>
      <c r="E18" s="10">
        <f t="shared" si="0"/>
        <v>19.22</v>
      </c>
      <c r="F18" s="3"/>
      <c r="G18" s="3"/>
    </row>
    <row r="19" spans="1:7">
      <c r="A19" s="9">
        <v>1957</v>
      </c>
      <c r="B19" s="9">
        <v>2</v>
      </c>
      <c r="C19" s="10">
        <v>24.6</v>
      </c>
      <c r="D19" s="11">
        <v>7.5</v>
      </c>
      <c r="E19" s="10">
        <f t="shared" si="0"/>
        <v>4.76</v>
      </c>
      <c r="F19"/>
    </row>
    <row r="20" spans="1:7">
      <c r="A20" s="9">
        <v>1957</v>
      </c>
      <c r="B20" s="9">
        <v>3</v>
      </c>
      <c r="C20" s="10">
        <v>1.9</v>
      </c>
      <c r="D20" s="11">
        <v>7.21</v>
      </c>
      <c r="E20" s="10">
        <f t="shared" si="0"/>
        <v>0</v>
      </c>
      <c r="F20"/>
    </row>
    <row r="21" spans="1:7">
      <c r="A21" s="9">
        <v>1957</v>
      </c>
      <c r="B21" s="9">
        <v>4</v>
      </c>
      <c r="C21" s="10">
        <v>55.8</v>
      </c>
      <c r="D21" s="11">
        <v>12.79</v>
      </c>
      <c r="E21" s="10">
        <f t="shared" si="0"/>
        <v>23.479999999999997</v>
      </c>
      <c r="F21"/>
    </row>
    <row r="22" spans="1:7">
      <c r="A22" s="9">
        <v>1957</v>
      </c>
      <c r="B22" s="9">
        <v>5</v>
      </c>
      <c r="C22" s="10">
        <v>56.7</v>
      </c>
      <c r="D22" s="11">
        <v>16.77</v>
      </c>
      <c r="E22" s="10">
        <f t="shared" si="0"/>
        <v>24.020000000000003</v>
      </c>
      <c r="F22"/>
    </row>
    <row r="23" spans="1:7">
      <c r="A23" s="9">
        <v>1957</v>
      </c>
      <c r="B23" s="9">
        <v>6</v>
      </c>
      <c r="C23" s="10">
        <v>37.299999999999997</v>
      </c>
      <c r="D23" s="11">
        <v>24.12</v>
      </c>
      <c r="E23" s="10">
        <f t="shared" si="0"/>
        <v>12.379999999999999</v>
      </c>
      <c r="F23"/>
    </row>
    <row r="24" spans="1:7">
      <c r="A24" s="9">
        <v>1957</v>
      </c>
      <c r="B24" s="9">
        <v>7</v>
      </c>
      <c r="C24" s="10">
        <v>15.1</v>
      </c>
      <c r="D24" s="11">
        <v>25.68</v>
      </c>
      <c r="E24" s="10">
        <v>0</v>
      </c>
      <c r="F24"/>
    </row>
    <row r="25" spans="1:7">
      <c r="A25" s="9">
        <v>1957</v>
      </c>
      <c r="B25" s="9">
        <v>8</v>
      </c>
      <c r="C25" s="10">
        <v>0.3</v>
      </c>
      <c r="D25" s="11">
        <v>26.67</v>
      </c>
      <c r="E25" s="10">
        <f t="shared" si="0"/>
        <v>0</v>
      </c>
      <c r="F25"/>
    </row>
    <row r="26" spans="1:7" s="2" customFormat="1">
      <c r="A26" s="12">
        <v>1957</v>
      </c>
      <c r="B26" s="12">
        <v>9</v>
      </c>
      <c r="C26" s="13">
        <v>60.1</v>
      </c>
      <c r="D26" s="14">
        <v>21.69</v>
      </c>
      <c r="E26" s="10">
        <f t="shared" si="0"/>
        <v>26.060000000000002</v>
      </c>
      <c r="F26" s="8">
        <f>SUM(E15:E26)</f>
        <v>229.85999999999999</v>
      </c>
    </row>
    <row r="27" spans="1:7" s="4" customFormat="1">
      <c r="A27" s="15">
        <v>1957</v>
      </c>
      <c r="B27" s="15">
        <v>10</v>
      </c>
      <c r="C27" s="16">
        <v>74.2</v>
      </c>
      <c r="D27" s="11">
        <v>16.95</v>
      </c>
      <c r="E27" s="10">
        <f t="shared" si="0"/>
        <v>34.520000000000003</v>
      </c>
    </row>
    <row r="28" spans="1:7">
      <c r="A28" s="9">
        <v>1957</v>
      </c>
      <c r="B28" s="9">
        <v>11</v>
      </c>
      <c r="C28" s="10">
        <v>24</v>
      </c>
      <c r="D28" s="11">
        <v>10.19</v>
      </c>
      <c r="E28" s="10">
        <f t="shared" si="0"/>
        <v>4.3999999999999986</v>
      </c>
      <c r="F28"/>
    </row>
    <row r="29" spans="1:7">
      <c r="A29" s="9">
        <v>1957</v>
      </c>
      <c r="B29" s="9">
        <v>12</v>
      </c>
      <c r="C29" s="10">
        <v>71.2</v>
      </c>
      <c r="D29" s="11">
        <v>6.17</v>
      </c>
      <c r="E29" s="10">
        <f t="shared" si="0"/>
        <v>32.72</v>
      </c>
      <c r="F29"/>
    </row>
    <row r="30" spans="1:7">
      <c r="A30" s="9">
        <v>1958</v>
      </c>
      <c r="B30" s="9">
        <v>1</v>
      </c>
      <c r="C30" s="10">
        <v>106.9</v>
      </c>
      <c r="D30" s="11">
        <v>5.42</v>
      </c>
      <c r="E30" s="10">
        <f t="shared" si="0"/>
        <v>54.14</v>
      </c>
      <c r="F30"/>
    </row>
    <row r="31" spans="1:7">
      <c r="A31" s="9">
        <v>1958</v>
      </c>
      <c r="B31" s="9">
        <v>2</v>
      </c>
      <c r="C31" s="10">
        <v>26</v>
      </c>
      <c r="D31" s="11">
        <v>8.75</v>
      </c>
      <c r="E31" s="10">
        <f t="shared" si="0"/>
        <v>5.6</v>
      </c>
      <c r="F31"/>
    </row>
    <row r="32" spans="1:7">
      <c r="A32" s="9">
        <v>1958</v>
      </c>
      <c r="B32" s="9">
        <v>3</v>
      </c>
      <c r="C32" s="10">
        <v>94.5</v>
      </c>
      <c r="D32" s="11">
        <v>8.0399999999999991</v>
      </c>
      <c r="E32" s="10">
        <f t="shared" si="0"/>
        <v>46.699999999999996</v>
      </c>
      <c r="F32"/>
    </row>
    <row r="33" spans="1:7">
      <c r="A33" s="9">
        <v>1958</v>
      </c>
      <c r="B33" s="9">
        <v>4</v>
      </c>
      <c r="C33" s="10">
        <v>90.5</v>
      </c>
      <c r="D33" s="11">
        <v>12.41</v>
      </c>
      <c r="E33" s="10">
        <f t="shared" si="0"/>
        <v>44.3</v>
      </c>
      <c r="F33"/>
    </row>
    <row r="34" spans="1:7">
      <c r="A34" s="9">
        <v>1958</v>
      </c>
      <c r="B34" s="9">
        <v>5</v>
      </c>
      <c r="C34" s="10">
        <v>18.8</v>
      </c>
      <c r="D34" s="11">
        <v>20.260000000000002</v>
      </c>
      <c r="E34" s="10">
        <f t="shared" si="0"/>
        <v>1.2799999999999994</v>
      </c>
      <c r="F34"/>
    </row>
    <row r="35" spans="1:7">
      <c r="A35" s="9">
        <v>1958</v>
      </c>
      <c r="B35" s="9">
        <v>6</v>
      </c>
      <c r="C35" s="10">
        <v>26.2</v>
      </c>
      <c r="D35" s="11">
        <v>22.54</v>
      </c>
      <c r="E35" s="10">
        <f t="shared" si="0"/>
        <v>5.7199999999999989</v>
      </c>
      <c r="F35"/>
    </row>
    <row r="36" spans="1:7">
      <c r="A36" s="9">
        <v>1958</v>
      </c>
      <c r="B36" s="9">
        <v>7</v>
      </c>
      <c r="C36" s="10">
        <v>7</v>
      </c>
      <c r="D36" s="11">
        <v>26.4</v>
      </c>
      <c r="E36" s="10">
        <f t="shared" si="0"/>
        <v>0</v>
      </c>
      <c r="F36"/>
    </row>
    <row r="37" spans="1:7">
      <c r="A37" s="9">
        <v>1958</v>
      </c>
      <c r="B37" s="9">
        <v>8</v>
      </c>
      <c r="C37" s="10">
        <v>11.5</v>
      </c>
      <c r="D37" s="11">
        <v>25.59</v>
      </c>
      <c r="E37" s="10">
        <f t="shared" si="0"/>
        <v>0</v>
      </c>
      <c r="F37"/>
    </row>
    <row r="38" spans="1:7" s="2" customFormat="1">
      <c r="A38" s="12">
        <v>1958</v>
      </c>
      <c r="B38" s="12">
        <v>9</v>
      </c>
      <c r="C38" s="13">
        <v>39.9</v>
      </c>
      <c r="D38" s="14">
        <v>19.63</v>
      </c>
      <c r="E38" s="10">
        <f t="shared" si="0"/>
        <v>13.939999999999998</v>
      </c>
      <c r="F38" s="8">
        <f>SUM(E27:E38)</f>
        <v>243.32</v>
      </c>
    </row>
    <row r="39" spans="1:7" s="4" customFormat="1">
      <c r="A39" s="15">
        <v>1958</v>
      </c>
      <c r="B39" s="15">
        <v>10</v>
      </c>
      <c r="C39" s="16">
        <v>44.3</v>
      </c>
      <c r="D39" s="11">
        <v>14.95</v>
      </c>
      <c r="E39" s="10">
        <f t="shared" si="0"/>
        <v>16.579999999999998</v>
      </c>
    </row>
    <row r="40" spans="1:7">
      <c r="A40" s="9">
        <v>1958</v>
      </c>
      <c r="B40" s="9">
        <v>11</v>
      </c>
      <c r="C40" s="10">
        <v>64.400000000000006</v>
      </c>
      <c r="D40" s="11">
        <v>10.97</v>
      </c>
      <c r="E40" s="10">
        <f t="shared" si="0"/>
        <v>28.64</v>
      </c>
      <c r="F40"/>
    </row>
    <row r="41" spans="1:7">
      <c r="A41" s="9">
        <v>1958</v>
      </c>
      <c r="B41" s="9">
        <v>12</v>
      </c>
      <c r="C41" s="10">
        <v>54.8</v>
      </c>
      <c r="D41" s="11">
        <v>9.41</v>
      </c>
      <c r="E41" s="10">
        <f t="shared" si="0"/>
        <v>22.879999999999995</v>
      </c>
      <c r="F41"/>
    </row>
    <row r="42" spans="1:7">
      <c r="A42" s="9">
        <v>1959</v>
      </c>
      <c r="B42" s="9">
        <v>1</v>
      </c>
      <c r="C42" s="10">
        <v>145.4</v>
      </c>
      <c r="D42" s="11">
        <v>5.16</v>
      </c>
      <c r="E42" s="10">
        <f t="shared" si="0"/>
        <v>77.239999999999995</v>
      </c>
      <c r="F42" s="1"/>
      <c r="G42" s="1"/>
    </row>
    <row r="43" spans="1:7">
      <c r="A43" s="9">
        <v>1959</v>
      </c>
      <c r="B43" s="9">
        <v>2</v>
      </c>
      <c r="C43" s="10">
        <v>2.4</v>
      </c>
      <c r="D43" s="11">
        <v>3.06</v>
      </c>
      <c r="E43" s="10">
        <f t="shared" si="0"/>
        <v>0</v>
      </c>
      <c r="F43"/>
    </row>
    <row r="44" spans="1:7">
      <c r="A44" s="9">
        <v>1959</v>
      </c>
      <c r="B44" s="9">
        <v>3</v>
      </c>
      <c r="C44" s="10">
        <v>19.7</v>
      </c>
      <c r="D44" s="11">
        <v>8.17</v>
      </c>
      <c r="E44" s="10">
        <f t="shared" si="0"/>
        <v>1.8199999999999985</v>
      </c>
      <c r="F44"/>
    </row>
    <row r="45" spans="1:7">
      <c r="A45" s="9">
        <v>1959</v>
      </c>
      <c r="B45" s="9">
        <v>4</v>
      </c>
      <c r="C45" s="10">
        <v>27.5</v>
      </c>
      <c r="D45" s="11">
        <v>12.48</v>
      </c>
      <c r="E45" s="10">
        <f t="shared" si="0"/>
        <v>6.5</v>
      </c>
      <c r="F45"/>
    </row>
    <row r="46" spans="1:7">
      <c r="A46" s="9">
        <v>1959</v>
      </c>
      <c r="B46" s="9">
        <v>5</v>
      </c>
      <c r="C46" s="10">
        <v>24.8</v>
      </c>
      <c r="D46" s="11">
        <v>17.649999999999999</v>
      </c>
      <c r="E46" s="10">
        <f t="shared" si="0"/>
        <v>4.879999999999999</v>
      </c>
      <c r="F46"/>
    </row>
    <row r="47" spans="1:7">
      <c r="A47" s="9">
        <v>1959</v>
      </c>
      <c r="B47" s="9">
        <v>6</v>
      </c>
      <c r="C47" s="10">
        <v>63</v>
      </c>
      <c r="D47" s="11">
        <v>21.81</v>
      </c>
      <c r="E47" s="10">
        <f t="shared" si="0"/>
        <v>27.799999999999997</v>
      </c>
      <c r="F47"/>
    </row>
    <row r="48" spans="1:7">
      <c r="A48" s="9">
        <v>1959</v>
      </c>
      <c r="B48" s="9">
        <v>7</v>
      </c>
      <c r="C48" s="10">
        <v>33.299999999999997</v>
      </c>
      <c r="D48" s="11">
        <v>25.99</v>
      </c>
      <c r="E48" s="10">
        <f t="shared" si="0"/>
        <v>9.9799999999999969</v>
      </c>
      <c r="F48"/>
    </row>
    <row r="49" spans="1:7">
      <c r="A49" s="9">
        <v>1959</v>
      </c>
      <c r="B49" s="9">
        <v>8</v>
      </c>
      <c r="C49" s="10">
        <v>0.2</v>
      </c>
      <c r="D49" s="11">
        <v>25.77</v>
      </c>
      <c r="E49" s="10">
        <f t="shared" si="0"/>
        <v>0</v>
      </c>
      <c r="F49"/>
    </row>
    <row r="50" spans="1:7" s="2" customFormat="1">
      <c r="A50" s="12">
        <v>1959</v>
      </c>
      <c r="B50" s="12">
        <v>9</v>
      </c>
      <c r="C50" s="13">
        <v>30.4</v>
      </c>
      <c r="D50" s="14">
        <v>18.79</v>
      </c>
      <c r="E50" s="10">
        <f t="shared" si="0"/>
        <v>8.2399999999999984</v>
      </c>
      <c r="F50" s="8">
        <f>SUM(E39:E50)</f>
        <v>204.55999999999997</v>
      </c>
    </row>
    <row r="51" spans="1:7" s="4" customFormat="1">
      <c r="A51" s="15">
        <v>1959</v>
      </c>
      <c r="B51" s="15">
        <v>10</v>
      </c>
      <c r="C51" s="16">
        <v>26.5</v>
      </c>
      <c r="D51" s="11">
        <v>12.69</v>
      </c>
      <c r="E51" s="10">
        <f t="shared" si="0"/>
        <v>5.8999999999999986</v>
      </c>
    </row>
    <row r="52" spans="1:7">
      <c r="A52" s="9">
        <v>1959</v>
      </c>
      <c r="B52" s="9">
        <v>11</v>
      </c>
      <c r="C52" s="10">
        <v>49.8</v>
      </c>
      <c r="D52" s="11">
        <v>10.06</v>
      </c>
      <c r="E52" s="10">
        <f t="shared" si="0"/>
        <v>19.879999999999995</v>
      </c>
      <c r="F52"/>
    </row>
    <row r="53" spans="1:7">
      <c r="A53" s="9">
        <v>1959</v>
      </c>
      <c r="B53" s="9">
        <v>12</v>
      </c>
      <c r="C53" s="10">
        <v>95.5</v>
      </c>
      <c r="D53" s="11">
        <v>9.5</v>
      </c>
      <c r="E53" s="10">
        <f t="shared" si="0"/>
        <v>47.3</v>
      </c>
      <c r="F53"/>
    </row>
    <row r="54" spans="1:7">
      <c r="A54" s="9">
        <v>1960</v>
      </c>
      <c r="B54" s="9">
        <v>1</v>
      </c>
      <c r="C54" s="10">
        <v>65.599999999999994</v>
      </c>
      <c r="D54" s="11">
        <v>6.89</v>
      </c>
      <c r="E54" s="10">
        <f t="shared" si="0"/>
        <v>29.359999999999992</v>
      </c>
      <c r="F54" s="1"/>
      <c r="G54" s="1"/>
    </row>
    <row r="55" spans="1:7">
      <c r="A55" s="9">
        <v>1960</v>
      </c>
      <c r="B55" s="9">
        <v>2</v>
      </c>
      <c r="C55" s="10">
        <v>21.8</v>
      </c>
      <c r="D55" s="11">
        <v>6.76</v>
      </c>
      <c r="E55" s="10">
        <f t="shared" si="0"/>
        <v>3.08</v>
      </c>
      <c r="F55"/>
    </row>
    <row r="56" spans="1:7">
      <c r="A56" s="9">
        <v>1960</v>
      </c>
      <c r="B56" s="9">
        <v>3</v>
      </c>
      <c r="C56" s="10">
        <v>9.6</v>
      </c>
      <c r="D56" s="11">
        <v>7.56</v>
      </c>
      <c r="E56" s="10">
        <f t="shared" si="0"/>
        <v>0</v>
      </c>
      <c r="F56"/>
    </row>
    <row r="57" spans="1:7">
      <c r="A57" s="9">
        <v>1960</v>
      </c>
      <c r="B57" s="9">
        <v>4</v>
      </c>
      <c r="C57" s="10">
        <v>23.6</v>
      </c>
      <c r="D57" s="11">
        <v>12.45</v>
      </c>
      <c r="E57" s="10">
        <f t="shared" si="0"/>
        <v>4.16</v>
      </c>
      <c r="F57"/>
    </row>
    <row r="58" spans="1:7">
      <c r="A58" s="9">
        <v>1960</v>
      </c>
      <c r="B58" s="9">
        <v>5</v>
      </c>
      <c r="C58" s="10">
        <v>22</v>
      </c>
      <c r="D58" s="11">
        <v>17.989999999999998</v>
      </c>
      <c r="E58" s="10">
        <f t="shared" si="0"/>
        <v>3.1999999999999993</v>
      </c>
      <c r="F58"/>
    </row>
    <row r="59" spans="1:7">
      <c r="A59" s="9">
        <v>1960</v>
      </c>
      <c r="B59" s="9">
        <v>6</v>
      </c>
      <c r="C59" s="10">
        <v>88</v>
      </c>
      <c r="D59" s="11">
        <v>22.14</v>
      </c>
      <c r="E59" s="10">
        <f t="shared" si="0"/>
        <v>42.8</v>
      </c>
      <c r="F59"/>
    </row>
    <row r="60" spans="1:7">
      <c r="A60" s="9">
        <v>1960</v>
      </c>
      <c r="B60" s="9">
        <v>7</v>
      </c>
      <c r="C60" s="10">
        <v>11.4</v>
      </c>
      <c r="D60" s="11">
        <v>24.99</v>
      </c>
      <c r="E60" s="10">
        <f t="shared" si="0"/>
        <v>0</v>
      </c>
      <c r="F60"/>
    </row>
    <row r="61" spans="1:7">
      <c r="A61" s="9">
        <v>1960</v>
      </c>
      <c r="B61" s="9">
        <v>8</v>
      </c>
      <c r="C61" s="10">
        <v>4.0999999999999996</v>
      </c>
      <c r="D61" s="11">
        <v>25.62</v>
      </c>
      <c r="E61" s="10">
        <f t="shared" si="0"/>
        <v>0</v>
      </c>
      <c r="F61"/>
    </row>
    <row r="62" spans="1:7" s="2" customFormat="1">
      <c r="A62" s="12">
        <v>1960</v>
      </c>
      <c r="B62" s="12">
        <v>9</v>
      </c>
      <c r="C62" s="13">
        <v>33</v>
      </c>
      <c r="D62" s="14">
        <v>20.39</v>
      </c>
      <c r="E62" s="10">
        <f t="shared" si="0"/>
        <v>9.8000000000000007</v>
      </c>
      <c r="F62" s="8">
        <f>SUM(E51:E62)</f>
        <v>165.47999999999996</v>
      </c>
    </row>
    <row r="63" spans="1:7">
      <c r="A63" s="9">
        <v>1960</v>
      </c>
      <c r="B63" s="9">
        <v>10</v>
      </c>
      <c r="C63" s="10">
        <v>10.7</v>
      </c>
      <c r="D63" s="11">
        <v>18.5</v>
      </c>
      <c r="E63" s="10">
        <f t="shared" si="0"/>
        <v>0</v>
      </c>
      <c r="F63"/>
    </row>
    <row r="64" spans="1:7">
      <c r="A64" s="9">
        <v>1960</v>
      </c>
      <c r="B64" s="9">
        <v>11</v>
      </c>
      <c r="C64" s="10">
        <v>109.2</v>
      </c>
      <c r="D64" s="11">
        <v>13.49</v>
      </c>
      <c r="E64" s="10">
        <f t="shared" si="0"/>
        <v>55.519999999999996</v>
      </c>
      <c r="F64"/>
    </row>
    <row r="65" spans="1:8">
      <c r="A65" s="9">
        <v>1960</v>
      </c>
      <c r="B65" s="9">
        <v>12</v>
      </c>
      <c r="C65" s="10">
        <v>198.3</v>
      </c>
      <c r="D65" s="11">
        <v>11.23</v>
      </c>
      <c r="E65" s="10">
        <f t="shared" si="0"/>
        <v>108.98</v>
      </c>
      <c r="F65"/>
    </row>
    <row r="66" spans="1:8">
      <c r="A66" s="9">
        <v>1961</v>
      </c>
      <c r="B66" s="9">
        <v>1</v>
      </c>
      <c r="C66" s="10">
        <v>145.5</v>
      </c>
      <c r="D66" s="11" t="s">
        <v>2</v>
      </c>
      <c r="E66" s="10">
        <f t="shared" si="0"/>
        <v>77.3</v>
      </c>
      <c r="F66" s="1"/>
      <c r="G66" s="1"/>
      <c r="H66" s="1"/>
    </row>
    <row r="67" spans="1:8">
      <c r="A67" s="9">
        <v>1961</v>
      </c>
      <c r="B67" s="9">
        <v>2</v>
      </c>
      <c r="C67" s="10">
        <v>28.1</v>
      </c>
      <c r="D67" s="11">
        <v>4.6399999999999997</v>
      </c>
      <c r="E67" s="10">
        <f t="shared" si="0"/>
        <v>6.8599999999999994</v>
      </c>
      <c r="F67"/>
    </row>
    <row r="68" spans="1:8">
      <c r="A68" s="9">
        <v>1961</v>
      </c>
      <c r="B68" s="9">
        <v>3</v>
      </c>
      <c r="C68" s="10">
        <v>20.2</v>
      </c>
      <c r="D68" s="11">
        <v>9.34</v>
      </c>
      <c r="E68" s="10">
        <f t="shared" ref="E68:E131" si="1">IF(C68&lt;=12.5,0,IF(C68&lt;=70&amp;C68&gt;=12.5,0.6*C68-10,0.8*C68-25))</f>
        <v>2.1199999999999992</v>
      </c>
      <c r="F68"/>
    </row>
    <row r="69" spans="1:8">
      <c r="A69" s="9">
        <v>1961</v>
      </c>
      <c r="B69" s="9">
        <v>4</v>
      </c>
      <c r="C69" s="10">
        <v>64.5</v>
      </c>
      <c r="D69" s="11">
        <v>15.19</v>
      </c>
      <c r="E69" s="10">
        <f t="shared" si="1"/>
        <v>28.699999999999996</v>
      </c>
      <c r="F69"/>
    </row>
    <row r="70" spans="1:8">
      <c r="A70" s="9">
        <v>1961</v>
      </c>
      <c r="B70" s="9">
        <v>5</v>
      </c>
      <c r="C70" s="10">
        <v>80</v>
      </c>
      <c r="D70" s="11">
        <v>17.95</v>
      </c>
      <c r="E70" s="10">
        <f t="shared" si="1"/>
        <v>38</v>
      </c>
      <c r="F70"/>
    </row>
    <row r="71" spans="1:8">
      <c r="A71" s="9">
        <v>1961</v>
      </c>
      <c r="B71" s="9">
        <v>6</v>
      </c>
      <c r="C71" s="10">
        <v>60.5</v>
      </c>
      <c r="D71" s="11" t="s">
        <v>3</v>
      </c>
      <c r="E71" s="10">
        <f t="shared" si="1"/>
        <v>26.299999999999997</v>
      </c>
      <c r="F71"/>
    </row>
    <row r="72" spans="1:8">
      <c r="A72" s="9">
        <v>1961</v>
      </c>
      <c r="B72" s="9">
        <v>7</v>
      </c>
      <c r="C72" s="10">
        <v>10.9</v>
      </c>
      <c r="D72" s="11">
        <v>25.35</v>
      </c>
      <c r="E72" s="10">
        <f t="shared" si="1"/>
        <v>0</v>
      </c>
      <c r="F72"/>
    </row>
    <row r="73" spans="1:8">
      <c r="A73" s="9">
        <v>1961</v>
      </c>
      <c r="B73" s="9">
        <v>8</v>
      </c>
      <c r="C73" s="10">
        <v>0.4</v>
      </c>
      <c r="D73" s="11">
        <v>25.97</v>
      </c>
      <c r="E73" s="10">
        <f t="shared" si="1"/>
        <v>0</v>
      </c>
      <c r="F73"/>
    </row>
    <row r="74" spans="1:8" s="2" customFormat="1">
      <c r="A74" s="12">
        <v>1961</v>
      </c>
      <c r="B74" s="12">
        <v>9</v>
      </c>
      <c r="C74" s="12">
        <v>18.899999999999999</v>
      </c>
      <c r="D74" s="14">
        <v>20.55</v>
      </c>
      <c r="E74" s="10">
        <f t="shared" si="1"/>
        <v>1.3399999999999981</v>
      </c>
      <c r="F74" s="8">
        <f>SUM(E63:E74)</f>
        <v>345.12</v>
      </c>
    </row>
    <row r="75" spans="1:8">
      <c r="A75" s="9">
        <v>1961</v>
      </c>
      <c r="B75" s="9">
        <v>10</v>
      </c>
      <c r="C75" s="10">
        <v>19.399999999999999</v>
      </c>
      <c r="D75" s="11">
        <v>15.72</v>
      </c>
      <c r="E75" s="10">
        <f t="shared" si="1"/>
        <v>1.6399999999999988</v>
      </c>
      <c r="F75"/>
    </row>
    <row r="76" spans="1:8">
      <c r="A76" s="9">
        <v>1961</v>
      </c>
      <c r="B76" s="9">
        <v>11</v>
      </c>
      <c r="C76" s="10">
        <v>43.8</v>
      </c>
      <c r="D76" s="11">
        <v>13.77</v>
      </c>
      <c r="E76" s="10">
        <f t="shared" si="1"/>
        <v>16.279999999999998</v>
      </c>
      <c r="F76"/>
    </row>
    <row r="77" spans="1:8">
      <c r="A77" s="9">
        <v>1961</v>
      </c>
      <c r="B77" s="9">
        <v>12</v>
      </c>
      <c r="C77" s="10">
        <v>62</v>
      </c>
      <c r="D77" s="11">
        <v>6.84</v>
      </c>
      <c r="E77" s="10">
        <f t="shared" si="1"/>
        <v>27.199999999999996</v>
      </c>
      <c r="F77"/>
    </row>
    <row r="78" spans="1:8">
      <c r="A78" s="9">
        <v>1962</v>
      </c>
      <c r="B78" s="9">
        <v>1</v>
      </c>
      <c r="C78" s="10">
        <v>19.8</v>
      </c>
      <c r="D78" s="11">
        <v>6.13</v>
      </c>
      <c r="E78" s="10">
        <f t="shared" si="1"/>
        <v>1.8800000000000008</v>
      </c>
      <c r="F78"/>
      <c r="H78" s="1"/>
    </row>
    <row r="79" spans="1:8">
      <c r="A79" s="9">
        <v>1962</v>
      </c>
      <c r="B79" s="9">
        <v>2</v>
      </c>
      <c r="C79" s="10">
        <v>60.3</v>
      </c>
      <c r="D79" s="11">
        <v>5.24</v>
      </c>
      <c r="E79" s="10">
        <f t="shared" si="1"/>
        <v>26.18</v>
      </c>
      <c r="F79"/>
    </row>
    <row r="80" spans="1:8">
      <c r="A80" s="9">
        <v>1962</v>
      </c>
      <c r="B80" s="9">
        <v>3</v>
      </c>
      <c r="C80" s="10">
        <v>94.1</v>
      </c>
      <c r="D80" s="11">
        <v>9.4</v>
      </c>
      <c r="E80" s="10">
        <f t="shared" si="1"/>
        <v>46.459999999999994</v>
      </c>
      <c r="F80"/>
    </row>
    <row r="81" spans="1:6">
      <c r="A81" s="9">
        <v>1962</v>
      </c>
      <c r="B81" s="9">
        <v>4</v>
      </c>
      <c r="C81" s="10">
        <v>41</v>
      </c>
      <c r="D81" s="11">
        <v>13.15</v>
      </c>
      <c r="E81" s="10">
        <f t="shared" si="1"/>
        <v>14.599999999999998</v>
      </c>
      <c r="F81"/>
    </row>
    <row r="82" spans="1:6">
      <c r="A82" s="9">
        <v>1962</v>
      </c>
      <c r="B82" s="9">
        <v>5</v>
      </c>
      <c r="C82" s="10">
        <v>9.3000000000000007</v>
      </c>
      <c r="D82" s="11">
        <v>19.399999999999999</v>
      </c>
      <c r="E82" s="10">
        <f t="shared" si="1"/>
        <v>0</v>
      </c>
      <c r="F82"/>
    </row>
    <row r="83" spans="1:6">
      <c r="A83" s="9">
        <v>1962</v>
      </c>
      <c r="B83" s="9">
        <v>6</v>
      </c>
      <c r="C83" s="10">
        <v>12.8</v>
      </c>
      <c r="D83" s="11">
        <v>23.71</v>
      </c>
      <c r="E83" s="10">
        <v>0</v>
      </c>
      <c r="F83"/>
    </row>
    <row r="84" spans="1:6">
      <c r="A84" s="9">
        <v>1962</v>
      </c>
      <c r="B84" s="9">
        <v>7</v>
      </c>
      <c r="C84" s="10">
        <v>24.8</v>
      </c>
      <c r="D84" s="11">
        <v>25.73</v>
      </c>
      <c r="E84" s="10">
        <f t="shared" si="1"/>
        <v>4.879999999999999</v>
      </c>
      <c r="F84"/>
    </row>
    <row r="85" spans="1:6">
      <c r="A85" s="9">
        <v>1962</v>
      </c>
      <c r="B85" s="9">
        <v>8</v>
      </c>
      <c r="C85" s="18">
        <v>0</v>
      </c>
      <c r="D85" s="11">
        <v>27.89</v>
      </c>
      <c r="E85" s="10">
        <f t="shared" si="1"/>
        <v>0</v>
      </c>
      <c r="F85"/>
    </row>
    <row r="86" spans="1:6" s="2" customFormat="1">
      <c r="A86" s="12">
        <v>1962</v>
      </c>
      <c r="B86" s="12">
        <v>9</v>
      </c>
      <c r="C86" s="13">
        <v>11.5</v>
      </c>
      <c r="D86" s="14">
        <v>21.37</v>
      </c>
      <c r="E86" s="10">
        <f t="shared" si="1"/>
        <v>0</v>
      </c>
      <c r="F86" s="8">
        <f>SUM(E75:E86)</f>
        <v>139.11999999999998</v>
      </c>
    </row>
    <row r="87" spans="1:6">
      <c r="A87" s="9">
        <v>1962</v>
      </c>
      <c r="B87" s="9">
        <v>10</v>
      </c>
      <c r="C87" s="10">
        <v>77.400000000000006</v>
      </c>
      <c r="D87" s="11">
        <v>16.760000000000002</v>
      </c>
      <c r="E87" s="10">
        <f t="shared" si="1"/>
        <v>36.440000000000005</v>
      </c>
      <c r="F87"/>
    </row>
    <row r="88" spans="1:6">
      <c r="A88" s="9">
        <v>1962</v>
      </c>
      <c r="B88" s="9">
        <v>11</v>
      </c>
      <c r="C88" s="10">
        <v>86</v>
      </c>
      <c r="D88" s="11">
        <v>14.67</v>
      </c>
      <c r="E88" s="10">
        <f t="shared" si="1"/>
        <v>41.6</v>
      </c>
      <c r="F88"/>
    </row>
    <row r="89" spans="1:6">
      <c r="A89" s="9">
        <v>1962</v>
      </c>
      <c r="B89" s="9">
        <v>12</v>
      </c>
      <c r="C89" s="10">
        <v>118.4</v>
      </c>
      <c r="D89" s="11">
        <v>5.87</v>
      </c>
      <c r="E89" s="10">
        <f t="shared" si="1"/>
        <v>61.040000000000006</v>
      </c>
      <c r="F89"/>
    </row>
    <row r="90" spans="1:6">
      <c r="A90" s="9">
        <v>1963</v>
      </c>
      <c r="B90" s="9">
        <v>1</v>
      </c>
      <c r="C90" s="10">
        <v>17.899999999999999</v>
      </c>
      <c r="D90" s="11">
        <v>2.8</v>
      </c>
      <c r="E90" s="10">
        <f t="shared" si="1"/>
        <v>0.73999999999999844</v>
      </c>
      <c r="F90"/>
    </row>
    <row r="91" spans="1:6">
      <c r="A91" s="9">
        <v>1963</v>
      </c>
      <c r="B91" s="9">
        <v>2</v>
      </c>
      <c r="C91" s="10">
        <v>144.4</v>
      </c>
      <c r="D91" s="11">
        <v>6.66</v>
      </c>
      <c r="E91" s="10">
        <f t="shared" si="1"/>
        <v>76.64</v>
      </c>
      <c r="F91"/>
    </row>
    <row r="92" spans="1:6">
      <c r="A92" s="9">
        <v>1963</v>
      </c>
      <c r="B92" s="9">
        <v>3</v>
      </c>
      <c r="C92" s="10">
        <v>128.30000000000001</v>
      </c>
      <c r="D92" s="11">
        <v>7.07</v>
      </c>
      <c r="E92" s="10">
        <f t="shared" si="1"/>
        <v>66.98</v>
      </c>
      <c r="F92"/>
    </row>
    <row r="93" spans="1:6">
      <c r="A93" s="9">
        <v>1963</v>
      </c>
      <c r="B93" s="9">
        <v>4</v>
      </c>
      <c r="C93" s="10">
        <v>28.2</v>
      </c>
      <c r="D93" s="11">
        <v>12.54</v>
      </c>
      <c r="E93" s="10">
        <f t="shared" si="1"/>
        <v>6.9199999999999982</v>
      </c>
      <c r="F93"/>
    </row>
    <row r="94" spans="1:6">
      <c r="A94" s="9">
        <v>1963</v>
      </c>
      <c r="B94" s="9">
        <v>5</v>
      </c>
      <c r="C94" s="10">
        <v>52.7</v>
      </c>
      <c r="D94" s="11">
        <v>18.5</v>
      </c>
      <c r="E94" s="10">
        <f t="shared" si="1"/>
        <v>21.62</v>
      </c>
      <c r="F94"/>
    </row>
    <row r="95" spans="1:6">
      <c r="A95" s="9">
        <v>1963</v>
      </c>
      <c r="B95" s="9">
        <v>6</v>
      </c>
      <c r="C95" s="10">
        <v>15.6</v>
      </c>
      <c r="D95" s="11">
        <v>23.9</v>
      </c>
      <c r="E95" s="10">
        <v>0</v>
      </c>
      <c r="F95"/>
    </row>
    <row r="96" spans="1:6">
      <c r="A96" s="9">
        <v>1963</v>
      </c>
      <c r="B96" s="9">
        <v>7</v>
      </c>
      <c r="C96" s="10">
        <v>7.1</v>
      </c>
      <c r="D96" s="11">
        <v>27.36</v>
      </c>
      <c r="E96" s="10">
        <f t="shared" si="1"/>
        <v>0</v>
      </c>
      <c r="F96"/>
    </row>
    <row r="97" spans="1:6">
      <c r="A97" s="9">
        <v>1963</v>
      </c>
      <c r="B97" s="9">
        <v>8</v>
      </c>
      <c r="C97" s="10">
        <v>0.7</v>
      </c>
      <c r="D97" s="11">
        <v>27.22</v>
      </c>
      <c r="E97" s="10">
        <f t="shared" si="1"/>
        <v>0</v>
      </c>
      <c r="F97"/>
    </row>
    <row r="98" spans="1:6" s="2" customFormat="1">
      <c r="A98" s="12">
        <v>1963</v>
      </c>
      <c r="B98" s="12">
        <v>9</v>
      </c>
      <c r="C98" s="13">
        <v>39.6</v>
      </c>
      <c r="D98" s="14">
        <v>22.44</v>
      </c>
      <c r="E98" s="10">
        <f t="shared" si="1"/>
        <v>13.760000000000002</v>
      </c>
      <c r="F98" s="8">
        <f>SUM(E87:E98)</f>
        <v>325.74000000000007</v>
      </c>
    </row>
    <row r="99" spans="1:6">
      <c r="A99" s="9">
        <v>1963</v>
      </c>
      <c r="B99" s="9">
        <v>10</v>
      </c>
      <c r="C99" s="10">
        <v>55.9</v>
      </c>
      <c r="D99" s="11">
        <v>15.8</v>
      </c>
      <c r="E99" s="10">
        <f t="shared" si="1"/>
        <v>23.54</v>
      </c>
      <c r="F99"/>
    </row>
    <row r="100" spans="1:6">
      <c r="A100" s="9">
        <v>1963</v>
      </c>
      <c r="B100" s="9">
        <v>11</v>
      </c>
      <c r="C100" s="10">
        <v>31.3</v>
      </c>
      <c r="D100" s="11">
        <v>12.96</v>
      </c>
      <c r="E100" s="10">
        <f t="shared" si="1"/>
        <v>8.7800000000000011</v>
      </c>
      <c r="F100"/>
    </row>
    <row r="101" spans="1:6">
      <c r="A101" s="9">
        <v>1963</v>
      </c>
      <c r="B101" s="9">
        <v>12</v>
      </c>
      <c r="C101" s="10">
        <v>59.3</v>
      </c>
      <c r="D101" s="11">
        <v>6.86</v>
      </c>
      <c r="E101" s="10">
        <f t="shared" si="1"/>
        <v>25.58</v>
      </c>
      <c r="F101"/>
    </row>
    <row r="102" spans="1:6">
      <c r="A102" s="9">
        <v>1964</v>
      </c>
      <c r="B102" s="9">
        <v>1</v>
      </c>
      <c r="C102" s="10">
        <v>28.6</v>
      </c>
      <c r="D102" s="11">
        <v>2.1</v>
      </c>
      <c r="E102" s="10">
        <f t="shared" si="1"/>
        <v>7.16</v>
      </c>
      <c r="F102" s="1"/>
    </row>
    <row r="103" spans="1:6">
      <c r="A103" s="9">
        <v>1964</v>
      </c>
      <c r="B103" s="9">
        <v>2</v>
      </c>
      <c r="C103" s="10">
        <v>40.799999999999997</v>
      </c>
      <c r="D103" s="11">
        <v>4.0199999999999996</v>
      </c>
      <c r="E103" s="10">
        <f t="shared" si="1"/>
        <v>14.479999999999997</v>
      </c>
      <c r="F103"/>
    </row>
    <row r="104" spans="1:6">
      <c r="A104" s="9">
        <v>1964</v>
      </c>
      <c r="B104" s="9">
        <v>3</v>
      </c>
      <c r="C104" s="10">
        <v>86.3</v>
      </c>
      <c r="D104" s="11">
        <v>7.71</v>
      </c>
      <c r="E104" s="10">
        <f t="shared" si="1"/>
        <v>41.779999999999994</v>
      </c>
      <c r="F104"/>
    </row>
    <row r="105" spans="1:6">
      <c r="A105" s="9">
        <v>1964</v>
      </c>
      <c r="B105" s="9">
        <v>4</v>
      </c>
      <c r="C105" s="10">
        <v>18.899999999999999</v>
      </c>
      <c r="D105" s="11">
        <v>12.36</v>
      </c>
      <c r="E105" s="10">
        <f t="shared" si="1"/>
        <v>1.3399999999999981</v>
      </c>
      <c r="F105"/>
    </row>
    <row r="106" spans="1:6">
      <c r="A106" s="9">
        <v>1964</v>
      </c>
      <c r="B106" s="9">
        <v>5</v>
      </c>
      <c r="C106" s="10">
        <v>46.2</v>
      </c>
      <c r="D106" s="11">
        <v>16.75</v>
      </c>
      <c r="E106" s="10">
        <f t="shared" si="1"/>
        <v>17.720000000000002</v>
      </c>
      <c r="F106"/>
    </row>
    <row r="107" spans="1:6">
      <c r="A107" s="9">
        <v>1964</v>
      </c>
      <c r="B107" s="9">
        <v>6</v>
      </c>
      <c r="C107" s="10">
        <v>35.299999999999997</v>
      </c>
      <c r="D107" s="11">
        <v>23.59</v>
      </c>
      <c r="E107" s="10">
        <f t="shared" si="1"/>
        <v>11.179999999999996</v>
      </c>
      <c r="F107"/>
    </row>
    <row r="108" spans="1:6">
      <c r="A108" s="9">
        <v>1964</v>
      </c>
      <c r="B108" s="9">
        <v>7</v>
      </c>
      <c r="C108" s="10">
        <v>8.1999999999999993</v>
      </c>
      <c r="D108" s="11">
        <v>25.71</v>
      </c>
      <c r="E108" s="10">
        <f t="shared" si="1"/>
        <v>0</v>
      </c>
      <c r="F108"/>
    </row>
    <row r="109" spans="1:6">
      <c r="A109" s="9">
        <v>1964</v>
      </c>
      <c r="B109" s="9">
        <v>8</v>
      </c>
      <c r="C109" s="10">
        <v>27</v>
      </c>
      <c r="D109" s="11">
        <v>24.2</v>
      </c>
      <c r="E109" s="10">
        <f t="shared" si="1"/>
        <v>6.1999999999999993</v>
      </c>
      <c r="F109"/>
    </row>
    <row r="110" spans="1:6" s="2" customFormat="1">
      <c r="A110" s="12">
        <v>1964</v>
      </c>
      <c r="B110" s="12">
        <v>9</v>
      </c>
      <c r="C110" s="19">
        <v>0</v>
      </c>
      <c r="D110" s="14">
        <v>19.440000000000001</v>
      </c>
      <c r="E110" s="10">
        <f t="shared" si="1"/>
        <v>0</v>
      </c>
      <c r="F110" s="8">
        <f>SUM(E99:E110)</f>
        <v>157.76</v>
      </c>
    </row>
    <row r="111" spans="1:6">
      <c r="A111" s="9">
        <v>1964</v>
      </c>
      <c r="B111" s="9">
        <v>10</v>
      </c>
      <c r="C111" s="10">
        <v>48.7</v>
      </c>
      <c r="D111" s="11">
        <v>16.7</v>
      </c>
      <c r="E111" s="10">
        <f t="shared" si="1"/>
        <v>19.22</v>
      </c>
      <c r="F111"/>
    </row>
    <row r="112" spans="1:6">
      <c r="A112" s="9">
        <v>1964</v>
      </c>
      <c r="B112" s="9">
        <v>11</v>
      </c>
      <c r="C112" s="10">
        <v>35.9</v>
      </c>
      <c r="D112" s="11">
        <v>11.62</v>
      </c>
      <c r="E112" s="10">
        <f t="shared" si="1"/>
        <v>11.54</v>
      </c>
      <c r="F112"/>
    </row>
    <row r="113" spans="1:6">
      <c r="A113" s="9">
        <v>1964</v>
      </c>
      <c r="B113" s="9">
        <v>12</v>
      </c>
      <c r="C113" s="10">
        <v>113.2</v>
      </c>
      <c r="D113" s="11">
        <v>8.4499999999999993</v>
      </c>
      <c r="E113" s="10">
        <f t="shared" si="1"/>
        <v>57.92</v>
      </c>
      <c r="F113"/>
    </row>
    <row r="114" spans="1:6">
      <c r="A114" s="9">
        <v>1965</v>
      </c>
      <c r="B114" s="9">
        <v>1</v>
      </c>
      <c r="C114" s="10">
        <v>78.3</v>
      </c>
      <c r="D114" s="11">
        <v>6.06</v>
      </c>
      <c r="E114" s="10">
        <f t="shared" si="1"/>
        <v>36.979999999999997</v>
      </c>
      <c r="F114"/>
    </row>
    <row r="115" spans="1:6">
      <c r="A115" s="9">
        <v>1965</v>
      </c>
      <c r="B115" s="9">
        <v>2</v>
      </c>
      <c r="C115" s="10">
        <v>123.7</v>
      </c>
      <c r="D115" s="11">
        <v>2.87</v>
      </c>
      <c r="E115" s="10">
        <f t="shared" si="1"/>
        <v>64.22</v>
      </c>
      <c r="F115"/>
    </row>
    <row r="116" spans="1:6">
      <c r="A116" s="9">
        <v>1965</v>
      </c>
      <c r="B116" s="9">
        <v>3</v>
      </c>
      <c r="C116" s="10">
        <v>14</v>
      </c>
      <c r="D116" s="11">
        <v>8.19</v>
      </c>
      <c r="E116" s="10">
        <v>0</v>
      </c>
      <c r="F116"/>
    </row>
    <row r="117" spans="1:6">
      <c r="A117" s="9">
        <v>1965</v>
      </c>
      <c r="B117" s="9">
        <v>4</v>
      </c>
      <c r="C117" s="10">
        <v>15.9</v>
      </c>
      <c r="D117" s="11">
        <v>11.53</v>
      </c>
      <c r="E117" s="10">
        <v>0</v>
      </c>
      <c r="F117"/>
    </row>
    <row r="118" spans="1:6">
      <c r="A118" s="9">
        <v>1965</v>
      </c>
      <c r="B118" s="9">
        <v>5</v>
      </c>
      <c r="C118" s="10">
        <v>61</v>
      </c>
      <c r="D118" s="11">
        <v>16.79</v>
      </c>
      <c r="E118" s="10">
        <f t="shared" si="1"/>
        <v>26.6</v>
      </c>
      <c r="F118"/>
    </row>
    <row r="119" spans="1:6">
      <c r="A119" s="9">
        <v>1965</v>
      </c>
      <c r="B119" s="9">
        <v>6</v>
      </c>
      <c r="C119" s="10">
        <v>1.6</v>
      </c>
      <c r="D119" s="11">
        <v>23.82</v>
      </c>
      <c r="E119" s="10">
        <f t="shared" si="1"/>
        <v>0</v>
      </c>
      <c r="F119"/>
    </row>
    <row r="120" spans="1:6">
      <c r="A120" s="9">
        <v>1965</v>
      </c>
      <c r="B120" s="9">
        <v>7</v>
      </c>
      <c r="C120" s="10">
        <v>1.7</v>
      </c>
      <c r="D120" s="11">
        <v>25.41</v>
      </c>
      <c r="E120" s="10">
        <f t="shared" si="1"/>
        <v>0</v>
      </c>
      <c r="F120"/>
    </row>
    <row r="121" spans="1:6">
      <c r="A121" s="9">
        <v>1965</v>
      </c>
      <c r="B121" s="9">
        <v>8</v>
      </c>
      <c r="C121" s="10">
        <v>0.8</v>
      </c>
      <c r="D121" s="11">
        <v>23.84</v>
      </c>
      <c r="E121" s="10">
        <f t="shared" si="1"/>
        <v>0</v>
      </c>
      <c r="F121"/>
    </row>
    <row r="122" spans="1:6" s="2" customFormat="1">
      <c r="A122" s="12">
        <v>1965</v>
      </c>
      <c r="B122" s="12">
        <v>9</v>
      </c>
      <c r="C122" s="19">
        <v>0</v>
      </c>
      <c r="D122" s="14">
        <v>22.25</v>
      </c>
      <c r="E122" s="10">
        <f t="shared" si="1"/>
        <v>0</v>
      </c>
      <c r="F122" s="8">
        <f>SUM(E111:E122)</f>
        <v>216.48</v>
      </c>
    </row>
    <row r="123" spans="1:6">
      <c r="A123" s="9">
        <v>1965</v>
      </c>
      <c r="B123" s="9">
        <v>10</v>
      </c>
      <c r="C123" s="10">
        <v>0.2</v>
      </c>
      <c r="D123" s="11">
        <v>14.35</v>
      </c>
      <c r="E123" s="10">
        <f t="shared" si="1"/>
        <v>0</v>
      </c>
      <c r="F123"/>
    </row>
    <row r="124" spans="1:6">
      <c r="A124" s="9">
        <v>1965</v>
      </c>
      <c r="B124" s="9">
        <v>11</v>
      </c>
      <c r="C124" s="10">
        <v>156.9</v>
      </c>
      <c r="D124" s="11">
        <v>11.84</v>
      </c>
      <c r="E124" s="10">
        <f t="shared" si="1"/>
        <v>84.14</v>
      </c>
      <c r="F124"/>
    </row>
    <row r="125" spans="1:6">
      <c r="A125" s="9">
        <v>1965</v>
      </c>
      <c r="B125" s="9">
        <v>12</v>
      </c>
      <c r="C125" s="10">
        <v>139.4</v>
      </c>
      <c r="D125" s="11">
        <v>9.92</v>
      </c>
      <c r="E125" s="10">
        <f t="shared" si="1"/>
        <v>73.64</v>
      </c>
      <c r="F125"/>
    </row>
    <row r="126" spans="1:6">
      <c r="A126" s="9">
        <v>1966</v>
      </c>
      <c r="B126" s="9">
        <v>1</v>
      </c>
      <c r="C126" s="10">
        <v>112.4</v>
      </c>
      <c r="D126" s="11">
        <v>5.89</v>
      </c>
      <c r="E126" s="10">
        <f t="shared" si="1"/>
        <v>57.44</v>
      </c>
      <c r="F126"/>
    </row>
    <row r="127" spans="1:6">
      <c r="A127" s="9">
        <v>1966</v>
      </c>
      <c r="B127" s="9">
        <v>2</v>
      </c>
      <c r="C127" s="10">
        <v>23.1</v>
      </c>
      <c r="D127" s="11">
        <v>10.55</v>
      </c>
      <c r="E127" s="10">
        <f t="shared" si="1"/>
        <v>3.8600000000000012</v>
      </c>
      <c r="F127"/>
    </row>
    <row r="128" spans="1:6">
      <c r="A128" s="9">
        <v>1966</v>
      </c>
      <c r="B128" s="9">
        <v>3</v>
      </c>
      <c r="C128" s="10">
        <v>39.4</v>
      </c>
      <c r="D128" s="11">
        <v>9.2799999999999994</v>
      </c>
      <c r="E128" s="10">
        <f t="shared" si="1"/>
        <v>13.639999999999997</v>
      </c>
      <c r="F128"/>
    </row>
    <row r="129" spans="1:6">
      <c r="A129" s="9">
        <v>1966</v>
      </c>
      <c r="B129" s="9">
        <v>4</v>
      </c>
      <c r="C129" s="10">
        <v>33.4</v>
      </c>
      <c r="D129" s="11">
        <v>14.79</v>
      </c>
      <c r="E129" s="10">
        <f t="shared" si="1"/>
        <v>10.039999999999999</v>
      </c>
      <c r="F129"/>
    </row>
    <row r="130" spans="1:6">
      <c r="A130" s="9">
        <v>1966</v>
      </c>
      <c r="B130" s="9">
        <v>5</v>
      </c>
      <c r="C130" s="10">
        <v>40.5</v>
      </c>
      <c r="D130" s="11">
        <v>17.95</v>
      </c>
      <c r="E130" s="10">
        <f t="shared" si="1"/>
        <v>14.3</v>
      </c>
      <c r="F130"/>
    </row>
    <row r="131" spans="1:6">
      <c r="A131" s="9">
        <v>1966</v>
      </c>
      <c r="B131" s="9">
        <v>6</v>
      </c>
      <c r="C131" s="10">
        <v>48.3</v>
      </c>
      <c r="D131" s="11">
        <v>22.21</v>
      </c>
      <c r="E131" s="10">
        <f t="shared" si="1"/>
        <v>18.979999999999997</v>
      </c>
      <c r="F131"/>
    </row>
    <row r="132" spans="1:6">
      <c r="A132" s="9">
        <v>1966</v>
      </c>
      <c r="B132" s="9">
        <v>7</v>
      </c>
      <c r="C132" s="18">
        <v>0</v>
      </c>
      <c r="D132" s="11">
        <v>26.44</v>
      </c>
      <c r="E132" s="10">
        <f t="shared" ref="E132:E195" si="2">IF(C132&lt;=12.5,0,IF(C132&lt;=70&amp;C132&gt;=12.5,0.6*C132-10,0.8*C132-25))</f>
        <v>0</v>
      </c>
      <c r="F132"/>
    </row>
    <row r="133" spans="1:6">
      <c r="A133" s="9">
        <v>1966</v>
      </c>
      <c r="B133" s="9">
        <v>8</v>
      </c>
      <c r="C133" s="10">
        <v>10.8</v>
      </c>
      <c r="D133" s="11">
        <v>26.59</v>
      </c>
      <c r="E133" s="10">
        <f t="shared" si="2"/>
        <v>0</v>
      </c>
      <c r="F133"/>
    </row>
    <row r="134" spans="1:6" s="2" customFormat="1">
      <c r="A134" s="12">
        <v>1966</v>
      </c>
      <c r="B134" s="12">
        <v>9</v>
      </c>
      <c r="C134" s="13">
        <v>67.3</v>
      </c>
      <c r="D134" s="14">
        <v>20.58</v>
      </c>
      <c r="E134" s="10">
        <f t="shared" si="2"/>
        <v>30.379999999999995</v>
      </c>
      <c r="F134" s="2">
        <f>SUM(E123:E134)</f>
        <v>306.42</v>
      </c>
    </row>
    <row r="135" spans="1:6">
      <c r="A135" s="9">
        <v>1966</v>
      </c>
      <c r="B135" s="9">
        <v>10</v>
      </c>
      <c r="C135" s="10">
        <v>48.3</v>
      </c>
      <c r="D135" s="11">
        <v>19.350000000000001</v>
      </c>
      <c r="E135" s="10">
        <f t="shared" si="2"/>
        <v>18.979999999999997</v>
      </c>
      <c r="F135"/>
    </row>
    <row r="136" spans="1:6">
      <c r="A136" s="9">
        <v>1966</v>
      </c>
      <c r="B136" s="9">
        <v>11</v>
      </c>
      <c r="C136" s="10">
        <v>231.2</v>
      </c>
      <c r="D136" s="11">
        <v>13.66</v>
      </c>
      <c r="E136" s="10">
        <f t="shared" si="2"/>
        <v>128.72</v>
      </c>
      <c r="F136"/>
    </row>
    <row r="137" spans="1:6">
      <c r="A137" s="9">
        <v>1966</v>
      </c>
      <c r="B137" s="9">
        <v>12</v>
      </c>
      <c r="C137" s="10">
        <v>121.7</v>
      </c>
      <c r="D137" s="11">
        <v>7.67</v>
      </c>
      <c r="E137" s="10">
        <f t="shared" si="2"/>
        <v>63.019999999999996</v>
      </c>
      <c r="F137"/>
    </row>
    <row r="138" spans="1:6">
      <c r="A138" s="9">
        <v>1967</v>
      </c>
      <c r="B138" s="9">
        <v>1</v>
      </c>
      <c r="C138" s="10">
        <v>81.900000000000006</v>
      </c>
      <c r="D138" s="11">
        <v>3.56</v>
      </c>
      <c r="E138" s="10">
        <f t="shared" si="2"/>
        <v>39.14</v>
      </c>
      <c r="F138"/>
    </row>
    <row r="139" spans="1:6">
      <c r="A139" s="9">
        <v>1967</v>
      </c>
      <c r="B139" s="9">
        <v>2</v>
      </c>
      <c r="C139" s="10">
        <v>8.6999999999999993</v>
      </c>
      <c r="D139" s="11">
        <v>3.91</v>
      </c>
      <c r="E139" s="10">
        <f t="shared" si="2"/>
        <v>0</v>
      </c>
      <c r="F139"/>
    </row>
    <row r="140" spans="1:6">
      <c r="A140" s="9">
        <v>1967</v>
      </c>
      <c r="B140" s="9">
        <v>3</v>
      </c>
      <c r="C140" s="10">
        <v>42.9</v>
      </c>
      <c r="D140" s="11">
        <v>8.2799999999999994</v>
      </c>
      <c r="E140" s="10">
        <f t="shared" si="2"/>
        <v>15.739999999999998</v>
      </c>
      <c r="F140"/>
    </row>
    <row r="141" spans="1:6">
      <c r="A141" s="9">
        <v>1967</v>
      </c>
      <c r="B141" s="9">
        <v>4</v>
      </c>
      <c r="C141" s="10">
        <v>84</v>
      </c>
      <c r="D141" s="11">
        <v>13.14</v>
      </c>
      <c r="E141" s="10">
        <f t="shared" si="2"/>
        <v>40.4</v>
      </c>
      <c r="F141"/>
    </row>
    <row r="142" spans="1:6">
      <c r="A142" s="9">
        <v>1967</v>
      </c>
      <c r="B142" s="9">
        <v>5</v>
      </c>
      <c r="C142" s="10">
        <v>19</v>
      </c>
      <c r="D142" s="11">
        <v>18.63</v>
      </c>
      <c r="E142" s="10">
        <f t="shared" si="2"/>
        <v>1.4000000000000004</v>
      </c>
      <c r="F142"/>
    </row>
    <row r="143" spans="1:6">
      <c r="A143" s="9">
        <v>1967</v>
      </c>
      <c r="B143" s="9">
        <v>6</v>
      </c>
      <c r="C143" s="10">
        <v>24.1</v>
      </c>
      <c r="D143" s="11">
        <v>22.36</v>
      </c>
      <c r="E143" s="10">
        <f t="shared" si="2"/>
        <v>4.4600000000000009</v>
      </c>
      <c r="F143"/>
    </row>
    <row r="144" spans="1:6">
      <c r="A144" s="9">
        <v>1967</v>
      </c>
      <c r="B144" s="9">
        <v>7</v>
      </c>
      <c r="C144" s="10">
        <v>14.9</v>
      </c>
      <c r="D144" s="11">
        <v>26.44</v>
      </c>
      <c r="E144" s="10">
        <v>0</v>
      </c>
      <c r="F144"/>
    </row>
    <row r="145" spans="1:6">
      <c r="A145" s="9">
        <v>1967</v>
      </c>
      <c r="B145" s="9">
        <v>8</v>
      </c>
      <c r="C145" s="10">
        <v>3.9</v>
      </c>
      <c r="D145" s="11">
        <v>26.3</v>
      </c>
      <c r="E145" s="10">
        <f t="shared" si="2"/>
        <v>0</v>
      </c>
      <c r="F145"/>
    </row>
    <row r="146" spans="1:6" s="2" customFormat="1">
      <c r="A146" s="12">
        <v>1967</v>
      </c>
      <c r="B146" s="12">
        <v>9</v>
      </c>
      <c r="C146" s="13">
        <v>14.6</v>
      </c>
      <c r="D146" s="14">
        <v>21.67</v>
      </c>
      <c r="E146" s="10">
        <v>0</v>
      </c>
      <c r="F146" s="2">
        <f>SUM(E135:E146)</f>
        <v>311.8599999999999</v>
      </c>
    </row>
    <row r="147" spans="1:6">
      <c r="A147" s="9">
        <v>1967</v>
      </c>
      <c r="B147" s="9">
        <v>10</v>
      </c>
      <c r="C147" s="10">
        <v>54.6</v>
      </c>
      <c r="D147" s="11">
        <v>16.12</v>
      </c>
      <c r="E147" s="10">
        <f t="shared" si="2"/>
        <v>22.759999999999998</v>
      </c>
      <c r="F147"/>
    </row>
    <row r="148" spans="1:6">
      <c r="A148" s="9">
        <v>1967</v>
      </c>
      <c r="B148" s="9">
        <v>11</v>
      </c>
      <c r="C148" s="10">
        <v>41.5</v>
      </c>
      <c r="D148" s="11">
        <v>11.36</v>
      </c>
      <c r="E148" s="10">
        <f t="shared" si="2"/>
        <v>14.899999999999999</v>
      </c>
      <c r="F148"/>
    </row>
    <row r="149" spans="1:6">
      <c r="A149" s="9">
        <v>1967</v>
      </c>
      <c r="B149" s="9">
        <v>12</v>
      </c>
      <c r="C149" s="10">
        <v>70.8</v>
      </c>
      <c r="D149" s="11">
        <v>7.82</v>
      </c>
      <c r="E149" s="10">
        <f t="shared" si="2"/>
        <v>32.479999999999997</v>
      </c>
      <c r="F149"/>
    </row>
    <row r="150" spans="1:6">
      <c r="A150" s="9">
        <v>1968</v>
      </c>
      <c r="B150" s="9">
        <v>1</v>
      </c>
      <c r="C150" s="10">
        <v>134.69999999999999</v>
      </c>
      <c r="D150" s="11">
        <v>4.22</v>
      </c>
      <c r="E150" s="10">
        <f t="shared" si="2"/>
        <v>70.819999999999993</v>
      </c>
      <c r="F150"/>
    </row>
    <row r="151" spans="1:6">
      <c r="A151" s="9">
        <v>1968</v>
      </c>
      <c r="B151" s="9">
        <v>2</v>
      </c>
      <c r="C151" s="10">
        <v>52.6</v>
      </c>
      <c r="D151" s="11">
        <v>7.32</v>
      </c>
      <c r="E151" s="10">
        <f t="shared" si="2"/>
        <v>21.56</v>
      </c>
      <c r="F151"/>
    </row>
    <row r="152" spans="1:6">
      <c r="A152" s="9">
        <v>1968</v>
      </c>
      <c r="B152" s="9">
        <v>3</v>
      </c>
      <c r="C152" s="10">
        <v>51.5</v>
      </c>
      <c r="D152" s="11">
        <v>8.83</v>
      </c>
      <c r="E152" s="10">
        <f t="shared" si="2"/>
        <v>20.9</v>
      </c>
      <c r="F152"/>
    </row>
    <row r="153" spans="1:6">
      <c r="A153" s="9">
        <v>1968</v>
      </c>
      <c r="B153" s="9">
        <v>4</v>
      </c>
      <c r="C153" s="10">
        <v>6.1</v>
      </c>
      <c r="D153" s="11">
        <v>14.79</v>
      </c>
      <c r="E153" s="10">
        <f t="shared" si="2"/>
        <v>0</v>
      </c>
      <c r="F153"/>
    </row>
    <row r="154" spans="1:6">
      <c r="A154" s="9">
        <v>1968</v>
      </c>
      <c r="B154" s="9">
        <v>5</v>
      </c>
      <c r="C154" s="10">
        <v>13.5</v>
      </c>
      <c r="D154" s="11">
        <v>21.39</v>
      </c>
      <c r="E154" s="10">
        <v>0</v>
      </c>
      <c r="F154"/>
    </row>
    <row r="155" spans="1:6">
      <c r="A155" s="9">
        <v>1968</v>
      </c>
      <c r="B155" s="9">
        <v>6</v>
      </c>
      <c r="C155" s="10">
        <v>10.1</v>
      </c>
      <c r="D155" s="11">
        <v>23.16</v>
      </c>
      <c r="E155" s="10">
        <f t="shared" si="2"/>
        <v>0</v>
      </c>
      <c r="F155"/>
    </row>
    <row r="156" spans="1:6">
      <c r="A156" s="9">
        <v>1968</v>
      </c>
      <c r="B156" s="9">
        <v>7</v>
      </c>
      <c r="C156" s="10">
        <v>4</v>
      </c>
      <c r="D156" s="11">
        <v>25.91</v>
      </c>
      <c r="E156" s="10">
        <f t="shared" si="2"/>
        <v>0</v>
      </c>
      <c r="F156"/>
    </row>
    <row r="157" spans="1:6">
      <c r="A157" s="9">
        <v>1968</v>
      </c>
      <c r="B157" s="9">
        <v>8</v>
      </c>
      <c r="C157" s="10">
        <v>39.1</v>
      </c>
      <c r="D157" s="11">
        <v>23.87</v>
      </c>
      <c r="E157" s="10">
        <f t="shared" si="2"/>
        <v>13.46</v>
      </c>
      <c r="F157"/>
    </row>
    <row r="158" spans="1:6" s="2" customFormat="1">
      <c r="A158" s="12">
        <v>1968</v>
      </c>
      <c r="B158" s="12">
        <v>9</v>
      </c>
      <c r="C158" s="13">
        <v>120.1</v>
      </c>
      <c r="D158" s="14">
        <v>20.3</v>
      </c>
      <c r="E158" s="10">
        <f t="shared" si="2"/>
        <v>62.059999999999988</v>
      </c>
      <c r="F158" s="2">
        <f>SUM(E147:E158)</f>
        <v>258.94</v>
      </c>
    </row>
    <row r="159" spans="1:6">
      <c r="A159" s="9">
        <v>1968</v>
      </c>
      <c r="B159" s="9">
        <v>10</v>
      </c>
      <c r="C159" s="10">
        <v>33</v>
      </c>
      <c r="D159" s="11">
        <v>14.49</v>
      </c>
      <c r="E159" s="10">
        <f t="shared" si="2"/>
        <v>9.8000000000000007</v>
      </c>
      <c r="F159"/>
    </row>
    <row r="160" spans="1:6">
      <c r="A160" s="9">
        <v>1968</v>
      </c>
      <c r="B160" s="9">
        <v>11</v>
      </c>
      <c r="C160" s="10">
        <v>62.8</v>
      </c>
      <c r="D160" s="11">
        <v>11.53</v>
      </c>
      <c r="E160" s="10">
        <f t="shared" si="2"/>
        <v>27.68</v>
      </c>
      <c r="F160"/>
    </row>
    <row r="161" spans="1:6">
      <c r="A161" s="9">
        <v>1968</v>
      </c>
      <c r="B161" s="9">
        <v>12</v>
      </c>
      <c r="C161" s="10">
        <v>131.30000000000001</v>
      </c>
      <c r="D161" s="11">
        <v>5.94</v>
      </c>
      <c r="E161" s="10">
        <f t="shared" si="2"/>
        <v>68.78</v>
      </c>
      <c r="F161"/>
    </row>
    <row r="162" spans="1:6">
      <c r="A162" s="9">
        <v>1969</v>
      </c>
      <c r="B162" s="9">
        <v>1</v>
      </c>
      <c r="C162" s="10">
        <v>95.4</v>
      </c>
      <c r="D162" s="11">
        <v>2.27</v>
      </c>
      <c r="E162" s="10">
        <f t="shared" si="2"/>
        <v>47.24</v>
      </c>
      <c r="F162"/>
    </row>
    <row r="163" spans="1:6">
      <c r="A163" s="9">
        <v>1969</v>
      </c>
      <c r="B163" s="9">
        <v>2</v>
      </c>
      <c r="C163" s="10">
        <v>185.5</v>
      </c>
      <c r="D163" s="11">
        <v>7.34</v>
      </c>
      <c r="E163" s="10">
        <f t="shared" si="2"/>
        <v>101.3</v>
      </c>
      <c r="F163"/>
    </row>
    <row r="164" spans="1:6">
      <c r="A164" s="9">
        <v>1969</v>
      </c>
      <c r="B164" s="9">
        <v>3</v>
      </c>
      <c r="C164" s="10">
        <v>123.7</v>
      </c>
      <c r="D164" s="11">
        <v>6.8</v>
      </c>
      <c r="E164" s="10">
        <f t="shared" si="2"/>
        <v>64.22</v>
      </c>
      <c r="F164"/>
    </row>
    <row r="165" spans="1:6">
      <c r="A165" s="9">
        <v>1969</v>
      </c>
      <c r="B165" s="9">
        <v>4</v>
      </c>
      <c r="C165" s="10">
        <v>26.2</v>
      </c>
      <c r="D165" s="11">
        <v>11.87</v>
      </c>
      <c r="E165" s="10">
        <f t="shared" si="2"/>
        <v>5.7199999999999989</v>
      </c>
      <c r="F165"/>
    </row>
    <row r="166" spans="1:6">
      <c r="A166" s="9">
        <v>1969</v>
      </c>
      <c r="B166" s="9">
        <v>5</v>
      </c>
      <c r="C166" s="10">
        <v>13.2</v>
      </c>
      <c r="D166" s="11">
        <v>19.72</v>
      </c>
      <c r="E166" s="10">
        <v>0</v>
      </c>
      <c r="F166"/>
    </row>
    <row r="167" spans="1:6">
      <c r="A167" s="9">
        <v>1969</v>
      </c>
      <c r="B167" s="9">
        <v>6</v>
      </c>
      <c r="C167" s="10">
        <v>16.2</v>
      </c>
      <c r="D167" s="11">
        <v>23.19</v>
      </c>
      <c r="E167" s="10">
        <v>0</v>
      </c>
      <c r="F167"/>
    </row>
    <row r="168" spans="1:6">
      <c r="A168" s="9">
        <v>1969</v>
      </c>
      <c r="B168" s="9">
        <v>7</v>
      </c>
      <c r="C168" s="10">
        <v>11.3</v>
      </c>
      <c r="D168" s="11">
        <v>24.35</v>
      </c>
      <c r="E168" s="10">
        <f t="shared" si="2"/>
        <v>0</v>
      </c>
      <c r="F168"/>
    </row>
    <row r="169" spans="1:6">
      <c r="A169" s="9">
        <v>1969</v>
      </c>
      <c r="B169" s="9">
        <v>8</v>
      </c>
      <c r="C169" s="10">
        <v>8.8000000000000007</v>
      </c>
      <c r="D169" s="11">
        <v>25.06</v>
      </c>
      <c r="E169" s="10">
        <f t="shared" si="2"/>
        <v>0</v>
      </c>
      <c r="F169"/>
    </row>
    <row r="170" spans="1:6" s="2" customFormat="1">
      <c r="A170" s="12">
        <v>1969</v>
      </c>
      <c r="B170" s="12">
        <v>9</v>
      </c>
      <c r="C170" s="13">
        <v>10.199999999999999</v>
      </c>
      <c r="D170" s="14">
        <v>22.5</v>
      </c>
      <c r="E170" s="10">
        <f t="shared" si="2"/>
        <v>0</v>
      </c>
      <c r="F170" s="2">
        <f>SUM(E159:E170)</f>
        <v>324.74</v>
      </c>
    </row>
    <row r="171" spans="1:6">
      <c r="A171" s="9">
        <v>1969</v>
      </c>
      <c r="B171" s="9">
        <v>10</v>
      </c>
      <c r="C171" s="18">
        <v>0</v>
      </c>
      <c r="D171" s="11">
        <v>15.82</v>
      </c>
      <c r="E171" s="10">
        <f t="shared" si="2"/>
        <v>0</v>
      </c>
      <c r="F171"/>
    </row>
    <row r="172" spans="1:6">
      <c r="A172" s="9">
        <v>1969</v>
      </c>
      <c r="B172" s="9">
        <v>11</v>
      </c>
      <c r="C172" s="10">
        <v>83</v>
      </c>
      <c r="D172" s="11">
        <v>12.17</v>
      </c>
      <c r="E172" s="10">
        <f t="shared" si="2"/>
        <v>39.799999999999997</v>
      </c>
      <c r="F172"/>
    </row>
    <row r="173" spans="1:6">
      <c r="A173" s="9">
        <v>1969</v>
      </c>
      <c r="B173" s="9">
        <v>12</v>
      </c>
      <c r="C173" s="10">
        <v>166</v>
      </c>
      <c r="D173" s="11">
        <v>8.67</v>
      </c>
      <c r="E173" s="10">
        <f t="shared" si="2"/>
        <v>89.6</v>
      </c>
      <c r="F173"/>
    </row>
    <row r="174" spans="1:6">
      <c r="A174" s="9">
        <v>1970</v>
      </c>
      <c r="B174" s="9">
        <v>1</v>
      </c>
      <c r="C174" s="10">
        <v>50.3</v>
      </c>
      <c r="D174" s="11">
        <v>7.16</v>
      </c>
      <c r="E174" s="10">
        <f t="shared" si="2"/>
        <v>20.179999999999996</v>
      </c>
      <c r="F174"/>
    </row>
    <row r="175" spans="1:6">
      <c r="A175" s="9">
        <v>1970</v>
      </c>
      <c r="B175" s="9">
        <v>2</v>
      </c>
      <c r="C175" s="10">
        <v>80.7</v>
      </c>
      <c r="D175" s="11">
        <v>7.86</v>
      </c>
      <c r="E175" s="10">
        <f t="shared" si="2"/>
        <v>38.42</v>
      </c>
      <c r="F175"/>
    </row>
    <row r="176" spans="1:6">
      <c r="A176" s="9">
        <v>1970</v>
      </c>
      <c r="B176" s="9">
        <v>3</v>
      </c>
      <c r="C176" s="10">
        <v>41.3</v>
      </c>
      <c r="D176" s="11">
        <v>9.23</v>
      </c>
      <c r="E176" s="10">
        <f t="shared" si="2"/>
        <v>14.779999999999998</v>
      </c>
      <c r="F176"/>
    </row>
    <row r="177" spans="1:6">
      <c r="A177" s="9">
        <v>1970</v>
      </c>
      <c r="B177" s="9">
        <v>4</v>
      </c>
      <c r="C177" s="10">
        <v>41.8</v>
      </c>
      <c r="D177" s="11">
        <v>14.82</v>
      </c>
      <c r="E177" s="10">
        <f t="shared" si="2"/>
        <v>15.079999999999998</v>
      </c>
      <c r="F177"/>
    </row>
    <row r="178" spans="1:6">
      <c r="A178" s="9">
        <v>1970</v>
      </c>
      <c r="B178" s="9">
        <v>5</v>
      </c>
      <c r="C178" s="10">
        <v>73.099999999999994</v>
      </c>
      <c r="D178" s="11">
        <v>16.93</v>
      </c>
      <c r="E178" s="10">
        <f t="shared" si="2"/>
        <v>33.859999999999992</v>
      </c>
      <c r="F178"/>
    </row>
    <row r="179" spans="1:6">
      <c r="A179" s="9">
        <v>1970</v>
      </c>
      <c r="B179" s="9">
        <v>6</v>
      </c>
      <c r="C179" s="10">
        <v>13.3</v>
      </c>
      <c r="D179" s="11">
        <v>22.8</v>
      </c>
      <c r="E179" s="10">
        <v>0</v>
      </c>
      <c r="F179"/>
    </row>
    <row r="180" spans="1:6">
      <c r="A180" s="9">
        <v>1970</v>
      </c>
      <c r="B180" s="9">
        <v>7</v>
      </c>
      <c r="C180" s="10">
        <v>3.6</v>
      </c>
      <c r="D180" s="11">
        <v>26.93</v>
      </c>
      <c r="E180" s="10">
        <f t="shared" si="2"/>
        <v>0</v>
      </c>
      <c r="F180"/>
    </row>
    <row r="181" spans="1:6">
      <c r="A181" s="9">
        <v>1970</v>
      </c>
      <c r="B181" s="9">
        <v>8</v>
      </c>
      <c r="C181" s="10">
        <v>3</v>
      </c>
      <c r="D181" s="11">
        <v>25.58</v>
      </c>
      <c r="E181" s="10">
        <f t="shared" si="2"/>
        <v>0</v>
      </c>
      <c r="F181"/>
    </row>
    <row r="182" spans="1:6" s="2" customFormat="1">
      <c r="A182" s="12">
        <v>1970</v>
      </c>
      <c r="B182" s="12">
        <v>9</v>
      </c>
      <c r="C182" s="13">
        <v>8.6999999999999993</v>
      </c>
      <c r="D182" s="14">
        <v>21.04</v>
      </c>
      <c r="E182" s="10">
        <f t="shared" si="2"/>
        <v>0</v>
      </c>
      <c r="F182" s="2">
        <f>SUM(E171:E182)</f>
        <v>251.72</v>
      </c>
    </row>
    <row r="183" spans="1:6">
      <c r="A183" s="9">
        <v>1970</v>
      </c>
      <c r="B183" s="9">
        <v>10</v>
      </c>
      <c r="C183" s="10">
        <v>42.9</v>
      </c>
      <c r="D183" s="11">
        <v>14.52</v>
      </c>
      <c r="E183" s="10">
        <f t="shared" si="2"/>
        <v>15.739999999999998</v>
      </c>
      <c r="F183"/>
    </row>
    <row r="184" spans="1:6">
      <c r="A184" s="9">
        <v>1970</v>
      </c>
      <c r="B184" s="9">
        <v>11</v>
      </c>
      <c r="C184" s="10">
        <v>55.3</v>
      </c>
      <c r="D184" s="11">
        <v>10.85</v>
      </c>
      <c r="E184" s="10">
        <f t="shared" si="2"/>
        <v>23.18</v>
      </c>
      <c r="F184"/>
    </row>
    <row r="185" spans="1:6">
      <c r="A185" s="9">
        <v>1970</v>
      </c>
      <c r="B185" s="9">
        <v>12</v>
      </c>
      <c r="C185" s="10">
        <v>55.5</v>
      </c>
      <c r="D185" s="11">
        <v>6.6</v>
      </c>
      <c r="E185" s="10">
        <f t="shared" si="2"/>
        <v>23.299999999999997</v>
      </c>
      <c r="F185"/>
    </row>
    <row r="186" spans="1:6">
      <c r="A186" s="9">
        <v>1971</v>
      </c>
      <c r="B186" s="9">
        <v>1</v>
      </c>
      <c r="C186" s="10">
        <v>86.2</v>
      </c>
      <c r="D186" s="11">
        <v>8</v>
      </c>
      <c r="E186" s="10">
        <f t="shared" si="2"/>
        <v>41.72</v>
      </c>
      <c r="F186"/>
    </row>
    <row r="187" spans="1:6">
      <c r="A187" s="9">
        <v>1971</v>
      </c>
      <c r="B187" s="9">
        <v>2</v>
      </c>
      <c r="C187" s="10">
        <v>102.6</v>
      </c>
      <c r="D187" s="11">
        <v>6.03</v>
      </c>
      <c r="E187" s="10">
        <f t="shared" si="2"/>
        <v>51.559999999999995</v>
      </c>
      <c r="F187"/>
    </row>
    <row r="188" spans="1:6">
      <c r="A188" s="9">
        <v>1971</v>
      </c>
      <c r="B188" s="9">
        <v>3</v>
      </c>
      <c r="C188" s="10">
        <v>120.5</v>
      </c>
      <c r="D188" s="11">
        <v>7.95</v>
      </c>
      <c r="E188" s="10">
        <f t="shared" si="2"/>
        <v>62.3</v>
      </c>
      <c r="F188"/>
    </row>
    <row r="189" spans="1:6">
      <c r="A189" s="9">
        <v>1971</v>
      </c>
      <c r="B189" s="9">
        <v>4</v>
      </c>
      <c r="C189" s="10">
        <v>27.1</v>
      </c>
      <c r="D189" s="11">
        <v>12.38</v>
      </c>
      <c r="E189" s="10">
        <f t="shared" si="2"/>
        <v>6.2600000000000016</v>
      </c>
      <c r="F189"/>
    </row>
    <row r="190" spans="1:6">
      <c r="A190" s="9">
        <v>1971</v>
      </c>
      <c r="B190" s="9">
        <v>5</v>
      </c>
      <c r="C190" s="10">
        <v>39.6</v>
      </c>
      <c r="D190" s="11">
        <v>19.04</v>
      </c>
      <c r="E190" s="10">
        <f t="shared" si="2"/>
        <v>13.760000000000002</v>
      </c>
      <c r="F190"/>
    </row>
    <row r="191" spans="1:6">
      <c r="A191" s="9">
        <v>1971</v>
      </c>
      <c r="B191" s="9">
        <v>6</v>
      </c>
      <c r="C191" s="10">
        <v>37.1</v>
      </c>
      <c r="D191" s="11">
        <v>22.38</v>
      </c>
      <c r="E191" s="10">
        <f t="shared" si="2"/>
        <v>12.260000000000002</v>
      </c>
      <c r="F191"/>
    </row>
    <row r="192" spans="1:6">
      <c r="A192" s="9">
        <v>1971</v>
      </c>
      <c r="B192" s="9">
        <v>7</v>
      </c>
      <c r="C192" s="10">
        <v>46.5</v>
      </c>
      <c r="D192" s="11">
        <v>24.2</v>
      </c>
      <c r="E192" s="10">
        <f t="shared" si="2"/>
        <v>17.899999999999999</v>
      </c>
      <c r="F192"/>
    </row>
    <row r="193" spans="1:6">
      <c r="A193" s="9">
        <v>1971</v>
      </c>
      <c r="B193" s="9">
        <v>8</v>
      </c>
      <c r="C193" s="10">
        <v>9.1</v>
      </c>
      <c r="D193" s="11">
        <v>26.01</v>
      </c>
      <c r="E193" s="10">
        <f t="shared" si="2"/>
        <v>0</v>
      </c>
      <c r="F193"/>
    </row>
    <row r="194" spans="1:6" s="2" customFormat="1">
      <c r="A194" s="12">
        <v>1971</v>
      </c>
      <c r="B194" s="12">
        <v>9</v>
      </c>
      <c r="C194" s="13">
        <v>57.5</v>
      </c>
      <c r="D194" s="14">
        <v>20.059999999999999</v>
      </c>
      <c r="E194" s="10">
        <f t="shared" si="2"/>
        <v>24.5</v>
      </c>
      <c r="F194" s="2">
        <f>SUM( E183:E194)</f>
        <v>292.47999999999996</v>
      </c>
    </row>
    <row r="195" spans="1:6">
      <c r="A195" s="9">
        <v>1971</v>
      </c>
      <c r="B195" s="9">
        <v>10</v>
      </c>
      <c r="C195" s="10">
        <v>42.6</v>
      </c>
      <c r="D195" s="11">
        <v>13.08</v>
      </c>
      <c r="E195" s="10">
        <f t="shared" si="2"/>
        <v>15.559999999999999</v>
      </c>
      <c r="F195"/>
    </row>
    <row r="196" spans="1:6">
      <c r="A196" s="9">
        <v>1971</v>
      </c>
      <c r="B196" s="9">
        <v>11</v>
      </c>
      <c r="C196" s="10">
        <v>81.3</v>
      </c>
      <c r="D196" s="11">
        <v>10.43</v>
      </c>
      <c r="E196" s="10">
        <f t="shared" ref="E196:E259" si="3">IF(C196&lt;=12.5,0,IF(C196&lt;=70&amp;C196&gt;=12.5,0.6*C196-10,0.8*C196-25))</f>
        <v>38.779999999999994</v>
      </c>
      <c r="F196"/>
    </row>
    <row r="197" spans="1:6">
      <c r="A197" s="9">
        <v>1971</v>
      </c>
      <c r="B197" s="9">
        <v>12</v>
      </c>
      <c r="C197" s="10">
        <v>91.7</v>
      </c>
      <c r="D197" s="11">
        <v>6.31</v>
      </c>
      <c r="E197" s="10">
        <f t="shared" si="3"/>
        <v>45.02</v>
      </c>
      <c r="F197"/>
    </row>
    <row r="198" spans="1:6">
      <c r="A198" s="9">
        <v>1972</v>
      </c>
      <c r="B198" s="9">
        <v>1</v>
      </c>
      <c r="C198" s="10">
        <v>32.9</v>
      </c>
      <c r="D198" s="11">
        <v>4.4800000000000004</v>
      </c>
      <c r="E198" s="10">
        <f t="shared" si="3"/>
        <v>9.7399999999999984</v>
      </c>
      <c r="F198"/>
    </row>
    <row r="199" spans="1:6">
      <c r="A199" s="9">
        <v>1972</v>
      </c>
      <c r="B199" s="9">
        <v>2</v>
      </c>
      <c r="C199" s="10">
        <v>63.5</v>
      </c>
      <c r="D199" s="11">
        <v>5.31</v>
      </c>
      <c r="E199" s="10">
        <f t="shared" si="3"/>
        <v>28.1</v>
      </c>
      <c r="F199"/>
    </row>
    <row r="200" spans="1:6">
      <c r="A200" s="9">
        <v>1972</v>
      </c>
      <c r="B200" s="9">
        <v>3</v>
      </c>
      <c r="C200" s="10">
        <v>45.1</v>
      </c>
      <c r="D200" s="11">
        <v>8.5</v>
      </c>
      <c r="E200" s="10">
        <f t="shared" si="3"/>
        <v>17.059999999999999</v>
      </c>
      <c r="F200"/>
    </row>
    <row r="201" spans="1:6">
      <c r="A201" s="9">
        <v>1972</v>
      </c>
      <c r="B201" s="9">
        <v>4</v>
      </c>
      <c r="C201" s="10">
        <v>52</v>
      </c>
      <c r="D201" s="11">
        <v>14.91</v>
      </c>
      <c r="E201" s="10">
        <f t="shared" si="3"/>
        <v>21.2</v>
      </c>
      <c r="F201"/>
    </row>
    <row r="202" spans="1:6">
      <c r="A202" s="9">
        <v>1972</v>
      </c>
      <c r="B202" s="9">
        <v>5</v>
      </c>
      <c r="C202" s="10">
        <v>54.5</v>
      </c>
      <c r="D202" s="11">
        <v>18.66</v>
      </c>
      <c r="E202" s="10">
        <f t="shared" si="3"/>
        <v>22.699999999999996</v>
      </c>
      <c r="F202"/>
    </row>
    <row r="203" spans="1:6">
      <c r="A203" s="9">
        <v>1972</v>
      </c>
      <c r="B203" s="9">
        <v>6</v>
      </c>
      <c r="C203" s="10">
        <v>7</v>
      </c>
      <c r="D203" s="11">
        <v>23.92</v>
      </c>
      <c r="E203" s="10">
        <f t="shared" si="3"/>
        <v>0</v>
      </c>
      <c r="F203"/>
    </row>
    <row r="204" spans="1:6">
      <c r="A204" s="9">
        <v>1972</v>
      </c>
      <c r="B204" s="9">
        <v>7</v>
      </c>
      <c r="C204" s="10">
        <v>21.8</v>
      </c>
      <c r="D204" s="11">
        <v>25.63</v>
      </c>
      <c r="E204" s="10">
        <f t="shared" si="3"/>
        <v>3.08</v>
      </c>
      <c r="F204"/>
    </row>
    <row r="205" spans="1:6">
      <c r="A205" s="9">
        <v>1972</v>
      </c>
      <c r="B205" s="9">
        <v>8</v>
      </c>
      <c r="C205" s="10">
        <v>5</v>
      </c>
      <c r="D205" s="11">
        <v>26.02</v>
      </c>
      <c r="E205" s="10">
        <f t="shared" si="3"/>
        <v>0</v>
      </c>
      <c r="F205"/>
    </row>
    <row r="206" spans="1:6" s="2" customFormat="1">
      <c r="A206" s="12">
        <v>1972</v>
      </c>
      <c r="B206" s="12">
        <v>9</v>
      </c>
      <c r="C206" s="13">
        <v>87.9</v>
      </c>
      <c r="D206" s="14">
        <v>19.91</v>
      </c>
      <c r="E206" s="10">
        <f t="shared" si="3"/>
        <v>42.74</v>
      </c>
      <c r="F206" s="2">
        <f>SUM( E195:E206)</f>
        <v>243.98</v>
      </c>
    </row>
    <row r="207" spans="1:6">
      <c r="A207" s="9">
        <v>1972</v>
      </c>
      <c r="B207" s="9">
        <v>10</v>
      </c>
      <c r="C207" s="10">
        <v>158.4</v>
      </c>
      <c r="D207" s="11">
        <v>13.58</v>
      </c>
      <c r="E207" s="10">
        <f t="shared" si="3"/>
        <v>85.04</v>
      </c>
      <c r="F207"/>
    </row>
    <row r="208" spans="1:6">
      <c r="A208" s="9">
        <v>1972</v>
      </c>
      <c r="B208" s="9">
        <v>11</v>
      </c>
      <c r="C208" s="10">
        <v>21.5</v>
      </c>
      <c r="D208" s="11">
        <v>10.87</v>
      </c>
      <c r="E208" s="10">
        <f t="shared" si="3"/>
        <v>2.9000000000000004</v>
      </c>
      <c r="F208"/>
    </row>
    <row r="209" spans="1:6">
      <c r="A209" s="9">
        <v>1972</v>
      </c>
      <c r="B209" s="9">
        <v>12</v>
      </c>
      <c r="C209" s="18">
        <v>0</v>
      </c>
      <c r="D209" s="11">
        <v>5.51</v>
      </c>
      <c r="E209" s="10">
        <f t="shared" si="3"/>
        <v>0</v>
      </c>
      <c r="F209"/>
    </row>
    <row r="210" spans="1:6">
      <c r="A210" s="9">
        <v>1973</v>
      </c>
      <c r="B210" s="9">
        <v>1</v>
      </c>
      <c r="C210" s="10">
        <v>126.2</v>
      </c>
      <c r="D210" s="11">
        <v>3.56</v>
      </c>
      <c r="E210" s="10">
        <f t="shared" si="3"/>
        <v>65.72</v>
      </c>
      <c r="F210"/>
    </row>
    <row r="211" spans="1:6">
      <c r="A211" s="9">
        <v>1973</v>
      </c>
      <c r="B211" s="9">
        <v>2</v>
      </c>
      <c r="C211" s="10">
        <v>116.8</v>
      </c>
      <c r="D211" s="11">
        <v>7.17</v>
      </c>
      <c r="E211" s="10">
        <f t="shared" si="3"/>
        <v>60.08</v>
      </c>
      <c r="F211"/>
    </row>
    <row r="212" spans="1:6">
      <c r="A212" s="9">
        <v>1973</v>
      </c>
      <c r="B212" s="9">
        <v>3</v>
      </c>
      <c r="C212" s="10">
        <v>66.8</v>
      </c>
      <c r="D212" s="11">
        <v>6.84</v>
      </c>
      <c r="E212" s="10">
        <f t="shared" si="3"/>
        <v>30.08</v>
      </c>
      <c r="F212"/>
    </row>
    <row r="213" spans="1:6">
      <c r="A213" s="9">
        <v>1973</v>
      </c>
      <c r="B213" s="9">
        <v>4</v>
      </c>
      <c r="C213" s="10">
        <v>70</v>
      </c>
      <c r="D213" s="11">
        <v>13.21</v>
      </c>
      <c r="E213" s="10">
        <f t="shared" si="3"/>
        <v>32</v>
      </c>
      <c r="F213"/>
    </row>
    <row r="214" spans="1:6">
      <c r="A214" s="9">
        <v>1973</v>
      </c>
      <c r="B214" s="9">
        <v>5</v>
      </c>
      <c r="C214" s="10">
        <v>28.8</v>
      </c>
      <c r="D214" s="11">
        <v>18.72</v>
      </c>
      <c r="E214" s="10">
        <f t="shared" si="3"/>
        <v>7.2800000000000011</v>
      </c>
      <c r="F214"/>
    </row>
    <row r="215" spans="1:6">
      <c r="A215" s="9">
        <v>1973</v>
      </c>
      <c r="B215" s="9">
        <v>6</v>
      </c>
      <c r="C215" s="10">
        <v>29.9</v>
      </c>
      <c r="D215" s="11">
        <v>21.75</v>
      </c>
      <c r="E215" s="10">
        <f t="shared" si="3"/>
        <v>7.9399999999999977</v>
      </c>
      <c r="F215"/>
    </row>
    <row r="216" spans="1:6">
      <c r="A216" s="9">
        <v>1973</v>
      </c>
      <c r="B216" s="9">
        <v>7</v>
      </c>
      <c r="C216" s="10">
        <v>19.5</v>
      </c>
      <c r="D216" s="11">
        <v>25.67</v>
      </c>
      <c r="E216" s="10">
        <f t="shared" si="3"/>
        <v>1.6999999999999993</v>
      </c>
      <c r="F216"/>
    </row>
    <row r="217" spans="1:6">
      <c r="A217" s="9">
        <v>1973</v>
      </c>
      <c r="B217" s="9">
        <v>8</v>
      </c>
      <c r="C217" s="10">
        <v>0.5</v>
      </c>
      <c r="D217" s="11">
        <v>24.45</v>
      </c>
      <c r="E217" s="10">
        <f t="shared" si="3"/>
        <v>0</v>
      </c>
      <c r="F217"/>
    </row>
    <row r="218" spans="1:6" s="2" customFormat="1">
      <c r="A218" s="12">
        <v>1973</v>
      </c>
      <c r="B218" s="12">
        <v>9</v>
      </c>
      <c r="C218" s="13">
        <v>24.2</v>
      </c>
      <c r="D218" s="14">
        <v>21.69</v>
      </c>
      <c r="E218" s="10">
        <f t="shared" si="3"/>
        <v>4.5199999999999996</v>
      </c>
      <c r="F218" s="2">
        <f>SUM( E207:E218)</f>
        <v>297.26</v>
      </c>
    </row>
    <row r="219" spans="1:6">
      <c r="A219" s="9">
        <v>1973</v>
      </c>
      <c r="B219" s="9">
        <v>10</v>
      </c>
      <c r="C219" s="10">
        <v>50.9</v>
      </c>
      <c r="D219" s="11">
        <v>16.25</v>
      </c>
      <c r="E219" s="10">
        <f t="shared" si="3"/>
        <v>20.54</v>
      </c>
      <c r="F219"/>
    </row>
    <row r="220" spans="1:6">
      <c r="A220" s="9">
        <v>1973</v>
      </c>
      <c r="B220" s="9">
        <v>11</v>
      </c>
      <c r="C220" s="10">
        <v>52.8</v>
      </c>
      <c r="D220" s="11">
        <v>8.83</v>
      </c>
      <c r="E220" s="10">
        <f t="shared" si="3"/>
        <v>21.679999999999996</v>
      </c>
      <c r="F220"/>
    </row>
    <row r="221" spans="1:6">
      <c r="A221" s="9">
        <v>1973</v>
      </c>
      <c r="B221" s="9">
        <v>12</v>
      </c>
      <c r="C221" s="10">
        <v>51.4</v>
      </c>
      <c r="D221" s="11">
        <v>6.78</v>
      </c>
      <c r="E221" s="10">
        <f t="shared" si="3"/>
        <v>20.839999999999996</v>
      </c>
      <c r="F221"/>
    </row>
    <row r="222" spans="1:6">
      <c r="A222" s="9">
        <v>1974</v>
      </c>
      <c r="B222" s="9">
        <v>1</v>
      </c>
      <c r="C222" s="10">
        <v>11.7</v>
      </c>
      <c r="D222" s="11">
        <v>2.75</v>
      </c>
      <c r="E222" s="10">
        <f t="shared" si="3"/>
        <v>0</v>
      </c>
      <c r="F222"/>
    </row>
    <row r="223" spans="1:6">
      <c r="A223" s="9">
        <v>1974</v>
      </c>
      <c r="B223" s="9">
        <v>2</v>
      </c>
      <c r="C223" s="10">
        <v>66.5</v>
      </c>
      <c r="D223" s="11">
        <v>7.09</v>
      </c>
      <c r="E223" s="10">
        <f t="shared" si="3"/>
        <v>29.9</v>
      </c>
      <c r="F223"/>
    </row>
    <row r="224" spans="1:6">
      <c r="A224" s="9">
        <v>1974</v>
      </c>
      <c r="B224" s="9">
        <v>3</v>
      </c>
      <c r="C224" s="10">
        <v>49.3</v>
      </c>
      <c r="D224" s="11">
        <v>8.2799999999999994</v>
      </c>
      <c r="E224" s="10">
        <f t="shared" si="3"/>
        <v>19.579999999999998</v>
      </c>
      <c r="F224"/>
    </row>
    <row r="225" spans="1:6">
      <c r="A225" s="9">
        <v>1974</v>
      </c>
      <c r="B225" s="9">
        <v>4</v>
      </c>
      <c r="C225" s="10">
        <v>32.6</v>
      </c>
      <c r="D225" s="11">
        <v>11.37</v>
      </c>
      <c r="E225" s="10">
        <f t="shared" si="3"/>
        <v>9.5599999999999987</v>
      </c>
      <c r="F225"/>
    </row>
    <row r="226" spans="1:6">
      <c r="A226" s="9">
        <v>1974</v>
      </c>
      <c r="B226" s="9">
        <v>5</v>
      </c>
      <c r="C226" s="10">
        <v>66.3</v>
      </c>
      <c r="D226" s="11">
        <v>16.8</v>
      </c>
      <c r="E226" s="10">
        <f t="shared" si="3"/>
        <v>29.779999999999994</v>
      </c>
      <c r="F226"/>
    </row>
    <row r="227" spans="1:6">
      <c r="A227" s="9">
        <v>1974</v>
      </c>
      <c r="B227" s="9">
        <v>6</v>
      </c>
      <c r="C227" s="10">
        <v>10.9</v>
      </c>
      <c r="D227" s="11">
        <v>22.2</v>
      </c>
      <c r="E227" s="10">
        <f t="shared" si="3"/>
        <v>0</v>
      </c>
      <c r="F227"/>
    </row>
    <row r="228" spans="1:6">
      <c r="A228" s="9">
        <v>1974</v>
      </c>
      <c r="B228" s="9">
        <v>7</v>
      </c>
      <c r="C228" s="10">
        <v>17.3</v>
      </c>
      <c r="D228" s="11">
        <v>25.01</v>
      </c>
      <c r="E228" s="10">
        <f t="shared" si="3"/>
        <v>0.38000000000000078</v>
      </c>
      <c r="F228"/>
    </row>
    <row r="229" spans="1:6">
      <c r="A229" s="9">
        <v>1974</v>
      </c>
      <c r="B229" s="9">
        <v>8</v>
      </c>
      <c r="C229" s="10">
        <v>3</v>
      </c>
      <c r="D229" s="11">
        <v>25.88</v>
      </c>
      <c r="E229" s="10">
        <f t="shared" si="3"/>
        <v>0</v>
      </c>
      <c r="F229"/>
    </row>
    <row r="230" spans="1:6" s="2" customFormat="1">
      <c r="A230" s="12">
        <v>1974</v>
      </c>
      <c r="B230" s="12">
        <v>9</v>
      </c>
      <c r="C230" s="13">
        <v>19.399999999999999</v>
      </c>
      <c r="D230" s="14">
        <v>21.4</v>
      </c>
      <c r="E230" s="10">
        <f t="shared" si="3"/>
        <v>1.6399999999999988</v>
      </c>
      <c r="F230" s="2">
        <f>SUM( E219:E230)</f>
        <v>153.89999999999998</v>
      </c>
    </row>
    <row r="231" spans="1:6">
      <c r="A231" s="9">
        <v>1974</v>
      </c>
      <c r="B231" s="9">
        <v>10</v>
      </c>
      <c r="C231" s="10">
        <v>112.2</v>
      </c>
      <c r="D231" s="11">
        <v>18.2</v>
      </c>
      <c r="E231" s="10">
        <f t="shared" si="3"/>
        <v>57.319999999999993</v>
      </c>
      <c r="F231"/>
    </row>
    <row r="232" spans="1:6">
      <c r="A232" s="9">
        <v>1974</v>
      </c>
      <c r="B232" s="9">
        <v>11</v>
      </c>
      <c r="C232" s="10">
        <v>70.2</v>
      </c>
      <c r="D232" s="11">
        <v>10.119999999999999</v>
      </c>
      <c r="E232" s="10">
        <f t="shared" si="3"/>
        <v>32.119999999999997</v>
      </c>
      <c r="F232"/>
    </row>
    <row r="233" spans="1:6">
      <c r="A233" s="9">
        <v>1974</v>
      </c>
      <c r="B233" s="9">
        <v>12</v>
      </c>
      <c r="C233" s="10">
        <v>95.4</v>
      </c>
      <c r="D233" s="11">
        <v>5.91</v>
      </c>
      <c r="E233" s="10">
        <f t="shared" si="3"/>
        <v>47.24</v>
      </c>
      <c r="F233"/>
    </row>
    <row r="234" spans="1:6">
      <c r="A234" s="9">
        <v>1975</v>
      </c>
      <c r="B234" s="9">
        <v>1</v>
      </c>
      <c r="C234" s="10">
        <v>44.6</v>
      </c>
      <c r="D234" s="11">
        <v>4.76</v>
      </c>
      <c r="E234" s="10">
        <f t="shared" si="3"/>
        <v>16.760000000000002</v>
      </c>
      <c r="F234"/>
    </row>
    <row r="235" spans="1:6">
      <c r="A235" s="9">
        <v>1975</v>
      </c>
      <c r="B235" s="9">
        <v>2</v>
      </c>
      <c r="C235" s="10">
        <v>12.1</v>
      </c>
      <c r="D235" s="11">
        <v>4.03</v>
      </c>
      <c r="E235" s="10">
        <f t="shared" si="3"/>
        <v>0</v>
      </c>
      <c r="F235"/>
    </row>
    <row r="236" spans="1:6">
      <c r="A236" s="9">
        <v>1975</v>
      </c>
      <c r="B236" s="9">
        <v>3</v>
      </c>
      <c r="C236" s="10">
        <v>39.200000000000003</v>
      </c>
      <c r="D236" s="11">
        <v>10.91</v>
      </c>
      <c r="E236" s="10">
        <f t="shared" si="3"/>
        <v>13.52</v>
      </c>
      <c r="F236"/>
    </row>
    <row r="237" spans="1:6">
      <c r="A237" s="9">
        <v>1975</v>
      </c>
      <c r="B237" s="9">
        <v>4</v>
      </c>
      <c r="C237" s="10">
        <v>35.299999999999997</v>
      </c>
      <c r="D237" s="11">
        <v>13.63</v>
      </c>
      <c r="E237" s="10">
        <f t="shared" si="3"/>
        <v>11.179999999999996</v>
      </c>
      <c r="F237"/>
    </row>
    <row r="238" spans="1:6">
      <c r="A238" s="9">
        <v>1975</v>
      </c>
      <c r="B238" s="9">
        <v>5</v>
      </c>
      <c r="C238" s="10">
        <v>108.4</v>
      </c>
      <c r="D238" s="11">
        <v>18.52</v>
      </c>
      <c r="E238" s="10">
        <f t="shared" si="3"/>
        <v>55.040000000000006</v>
      </c>
      <c r="F238"/>
    </row>
    <row r="239" spans="1:6">
      <c r="A239" s="9">
        <v>1975</v>
      </c>
      <c r="B239" s="9">
        <v>6</v>
      </c>
      <c r="C239" s="10">
        <v>68.400000000000006</v>
      </c>
      <c r="D239" s="11">
        <v>22.58</v>
      </c>
      <c r="E239" s="10">
        <f t="shared" si="3"/>
        <v>31.04</v>
      </c>
      <c r="F239"/>
    </row>
    <row r="240" spans="1:6">
      <c r="A240" s="9">
        <v>1975</v>
      </c>
      <c r="B240" s="9">
        <v>7</v>
      </c>
      <c r="C240" s="10">
        <v>38.4</v>
      </c>
      <c r="D240" s="11">
        <v>25.82</v>
      </c>
      <c r="E240" s="10">
        <f t="shared" si="3"/>
        <v>13.04</v>
      </c>
      <c r="F240"/>
    </row>
    <row r="241" spans="1:6">
      <c r="A241" s="9">
        <v>1975</v>
      </c>
      <c r="B241" s="9">
        <v>8</v>
      </c>
      <c r="C241" s="10">
        <v>11.6</v>
      </c>
      <c r="D241" s="11" t="s">
        <v>4</v>
      </c>
      <c r="E241" s="10">
        <f t="shared" si="3"/>
        <v>0</v>
      </c>
      <c r="F241"/>
    </row>
    <row r="242" spans="1:6" s="2" customFormat="1">
      <c r="A242" s="12">
        <v>1975</v>
      </c>
      <c r="B242" s="12">
        <v>9</v>
      </c>
      <c r="C242" s="19">
        <v>0</v>
      </c>
      <c r="D242" s="14">
        <v>22.92</v>
      </c>
      <c r="E242" s="10">
        <f t="shared" si="3"/>
        <v>0</v>
      </c>
      <c r="F242" s="2">
        <f>SUM( E231:E242)</f>
        <v>277.26000000000005</v>
      </c>
    </row>
    <row r="243" spans="1:6">
      <c r="A243" s="9">
        <v>1975</v>
      </c>
      <c r="B243" s="9">
        <v>10</v>
      </c>
      <c r="C243" s="10">
        <v>57.9</v>
      </c>
      <c r="D243" s="11">
        <v>15.39</v>
      </c>
      <c r="E243" s="10">
        <f t="shared" si="3"/>
        <v>24.739999999999995</v>
      </c>
      <c r="F243"/>
    </row>
    <row r="244" spans="1:6">
      <c r="A244" s="9">
        <v>1975</v>
      </c>
      <c r="B244" s="9">
        <v>11</v>
      </c>
      <c r="C244" s="10">
        <v>65.400000000000006</v>
      </c>
      <c r="D244" s="11">
        <v>9.14</v>
      </c>
      <c r="E244" s="10">
        <f t="shared" si="3"/>
        <v>29.240000000000002</v>
      </c>
      <c r="F244"/>
    </row>
    <row r="245" spans="1:6">
      <c r="A245" s="9">
        <v>1975</v>
      </c>
      <c r="B245" s="9">
        <v>12</v>
      </c>
      <c r="C245" s="10">
        <v>57.7</v>
      </c>
      <c r="D245" s="11">
        <v>4.84</v>
      </c>
      <c r="E245" s="10">
        <f t="shared" si="3"/>
        <v>24.619999999999997</v>
      </c>
      <c r="F245"/>
    </row>
    <row r="246" spans="1:6">
      <c r="A246" s="9">
        <v>1976</v>
      </c>
      <c r="B246" s="9">
        <v>1</v>
      </c>
      <c r="C246" s="10">
        <v>22</v>
      </c>
      <c r="D246" s="11">
        <v>4.58</v>
      </c>
      <c r="E246" s="10">
        <f t="shared" si="3"/>
        <v>3.1999999999999993</v>
      </c>
      <c r="F246"/>
    </row>
    <row r="247" spans="1:6">
      <c r="A247" s="9">
        <v>1976</v>
      </c>
      <c r="B247" s="9">
        <v>2</v>
      </c>
      <c r="C247" s="10">
        <v>63</v>
      </c>
      <c r="D247" s="11">
        <v>3.45</v>
      </c>
      <c r="E247" s="10">
        <f t="shared" si="3"/>
        <v>27.799999999999997</v>
      </c>
      <c r="F247"/>
    </row>
    <row r="248" spans="1:6">
      <c r="A248" s="9">
        <v>1976</v>
      </c>
      <c r="B248" s="9">
        <v>3</v>
      </c>
      <c r="C248" s="10">
        <v>14.8</v>
      </c>
      <c r="D248" s="11">
        <v>7.07</v>
      </c>
      <c r="E248" s="10">
        <v>0</v>
      </c>
      <c r="F248"/>
    </row>
    <row r="249" spans="1:6">
      <c r="A249" s="9">
        <v>1976</v>
      </c>
      <c r="B249" s="9">
        <v>4</v>
      </c>
      <c r="C249" s="10">
        <v>26.3</v>
      </c>
      <c r="D249" s="11">
        <v>13.06</v>
      </c>
      <c r="E249" s="10">
        <f t="shared" si="3"/>
        <v>5.7799999999999994</v>
      </c>
      <c r="F249"/>
    </row>
    <row r="250" spans="1:6">
      <c r="A250" s="9">
        <v>1976</v>
      </c>
      <c r="B250" s="9">
        <v>5</v>
      </c>
      <c r="C250" s="10">
        <v>18.2</v>
      </c>
      <c r="D250" s="11" t="s">
        <v>5</v>
      </c>
      <c r="E250" s="10">
        <f t="shared" si="3"/>
        <v>0.91999999999999993</v>
      </c>
      <c r="F250"/>
    </row>
    <row r="251" spans="1:6">
      <c r="A251" s="9">
        <v>1976</v>
      </c>
      <c r="B251" s="9">
        <v>6</v>
      </c>
      <c r="C251" s="10">
        <v>20.6</v>
      </c>
      <c r="D251" s="11">
        <v>22.55</v>
      </c>
      <c r="E251" s="10">
        <f t="shared" si="3"/>
        <v>2.3600000000000012</v>
      </c>
      <c r="F251"/>
    </row>
    <row r="252" spans="1:6">
      <c r="A252" s="9">
        <v>1976</v>
      </c>
      <c r="B252" s="9">
        <v>7</v>
      </c>
      <c r="C252" s="10">
        <v>43.4</v>
      </c>
      <c r="D252" s="11">
        <v>24.37</v>
      </c>
      <c r="E252" s="10">
        <f t="shared" si="3"/>
        <v>16.04</v>
      </c>
      <c r="F252"/>
    </row>
    <row r="253" spans="1:6">
      <c r="A253" s="9">
        <v>1976</v>
      </c>
      <c r="B253" s="9">
        <v>8</v>
      </c>
      <c r="C253" s="10">
        <v>67.8</v>
      </c>
      <c r="D253" s="11">
        <v>21.64</v>
      </c>
      <c r="E253" s="10">
        <f t="shared" si="3"/>
        <v>30.68</v>
      </c>
      <c r="F253"/>
    </row>
    <row r="254" spans="1:6" s="2" customFormat="1">
      <c r="A254" s="12">
        <v>1976</v>
      </c>
      <c r="B254" s="12">
        <v>9</v>
      </c>
      <c r="C254" s="13">
        <v>15.9</v>
      </c>
      <c r="D254" s="14">
        <v>19.420000000000002</v>
      </c>
      <c r="E254" s="10">
        <v>0</v>
      </c>
      <c r="F254" s="2">
        <f>SUM( E243:E254)</f>
        <v>165.38</v>
      </c>
    </row>
    <row r="255" spans="1:6">
      <c r="A255" s="9">
        <v>1976</v>
      </c>
      <c r="B255" s="9">
        <v>10</v>
      </c>
      <c r="C255" s="10">
        <v>121.3</v>
      </c>
      <c r="D255" s="11">
        <v>15.44</v>
      </c>
      <c r="E255" s="10">
        <f t="shared" si="3"/>
        <v>62.78</v>
      </c>
      <c r="F255"/>
    </row>
    <row r="256" spans="1:6">
      <c r="A256" s="9">
        <v>1976</v>
      </c>
      <c r="B256" s="9">
        <v>11</v>
      </c>
      <c r="C256" s="10">
        <v>111.9</v>
      </c>
      <c r="D256" s="11">
        <v>11.49</v>
      </c>
      <c r="E256" s="10">
        <f t="shared" si="3"/>
        <v>57.14</v>
      </c>
      <c r="F256"/>
    </row>
    <row r="257" spans="1:6">
      <c r="A257" s="9">
        <v>1976</v>
      </c>
      <c r="B257" s="9">
        <v>12</v>
      </c>
      <c r="C257" s="10">
        <v>95.9</v>
      </c>
      <c r="D257" s="11">
        <v>6.36</v>
      </c>
      <c r="E257" s="10">
        <f t="shared" si="3"/>
        <v>47.54</v>
      </c>
      <c r="F257"/>
    </row>
    <row r="258" spans="1:6">
      <c r="A258" s="9">
        <v>1977</v>
      </c>
      <c r="B258" s="9">
        <v>1</v>
      </c>
      <c r="C258" s="10">
        <v>44.3</v>
      </c>
      <c r="D258" s="11">
        <v>5.04</v>
      </c>
      <c r="E258" s="10">
        <f t="shared" si="3"/>
        <v>16.579999999999998</v>
      </c>
      <c r="F258"/>
    </row>
    <row r="259" spans="1:6">
      <c r="A259" s="9">
        <v>1977</v>
      </c>
      <c r="B259" s="9">
        <v>2</v>
      </c>
      <c r="C259" s="10">
        <v>52.9</v>
      </c>
      <c r="D259" s="11">
        <v>10.39</v>
      </c>
      <c r="E259" s="10">
        <f t="shared" si="3"/>
        <v>21.74</v>
      </c>
      <c r="F259"/>
    </row>
    <row r="260" spans="1:6">
      <c r="A260" s="9">
        <v>1977</v>
      </c>
      <c r="B260" s="9">
        <v>3</v>
      </c>
      <c r="C260" s="10">
        <v>19.100000000000001</v>
      </c>
      <c r="D260" s="11">
        <v>9.19</v>
      </c>
      <c r="E260" s="10">
        <f t="shared" ref="E260:E323" si="4">IF(C260&lt;=12.5,0,IF(C260&lt;=70&amp;C260&gt;=12.5,0.6*C260-10,0.8*C260-25))</f>
        <v>1.4600000000000009</v>
      </c>
      <c r="F260"/>
    </row>
    <row r="261" spans="1:6">
      <c r="A261" s="9">
        <v>1977</v>
      </c>
      <c r="B261" s="9">
        <v>4</v>
      </c>
      <c r="C261" s="10">
        <v>12.3</v>
      </c>
      <c r="D261" s="11">
        <v>13.22</v>
      </c>
      <c r="E261" s="10">
        <f t="shared" si="4"/>
        <v>0</v>
      </c>
      <c r="F261"/>
    </row>
    <row r="262" spans="1:6">
      <c r="A262" s="9">
        <v>1977</v>
      </c>
      <c r="B262" s="9">
        <v>5</v>
      </c>
      <c r="C262" s="10">
        <v>17.399999999999999</v>
      </c>
      <c r="D262" s="11">
        <v>19.22</v>
      </c>
      <c r="E262" s="10">
        <f t="shared" si="4"/>
        <v>0.4399999999999995</v>
      </c>
      <c r="F262"/>
    </row>
    <row r="263" spans="1:6">
      <c r="A263" s="9">
        <v>1977</v>
      </c>
      <c r="B263" s="9">
        <v>6</v>
      </c>
      <c r="C263" s="10">
        <v>24</v>
      </c>
      <c r="D263" s="11">
        <v>23.3</v>
      </c>
      <c r="E263" s="10">
        <f t="shared" si="4"/>
        <v>4.3999999999999986</v>
      </c>
      <c r="F263"/>
    </row>
    <row r="264" spans="1:6">
      <c r="A264" s="9">
        <v>1977</v>
      </c>
      <c r="B264" s="9">
        <v>7</v>
      </c>
      <c r="C264" s="10">
        <v>16.100000000000001</v>
      </c>
      <c r="D264" s="11">
        <v>26.39</v>
      </c>
      <c r="E264" s="10">
        <v>0</v>
      </c>
      <c r="F264"/>
    </row>
    <row r="265" spans="1:6">
      <c r="A265" s="9">
        <v>1977</v>
      </c>
      <c r="B265" s="9">
        <v>8</v>
      </c>
      <c r="C265" s="18">
        <v>0</v>
      </c>
      <c r="D265" s="11">
        <v>25.8</v>
      </c>
      <c r="E265" s="10">
        <f t="shared" si="4"/>
        <v>0</v>
      </c>
      <c r="F265"/>
    </row>
    <row r="266" spans="1:6" s="2" customFormat="1">
      <c r="A266" s="12">
        <v>1977</v>
      </c>
      <c r="B266" s="12">
        <v>9</v>
      </c>
      <c r="C266" s="13">
        <v>95</v>
      </c>
      <c r="D266" s="14">
        <v>20.14</v>
      </c>
      <c r="E266" s="10">
        <f t="shared" si="4"/>
        <v>47</v>
      </c>
      <c r="F266" s="2">
        <f>SUM(E255:E266)</f>
        <v>259.08000000000004</v>
      </c>
    </row>
    <row r="267" spans="1:6">
      <c r="A267" s="9">
        <v>1977</v>
      </c>
      <c r="B267" s="9">
        <v>10</v>
      </c>
      <c r="C267" s="10">
        <v>9.9</v>
      </c>
      <c r="D267" s="11">
        <v>13.29</v>
      </c>
      <c r="E267" s="10">
        <f t="shared" si="4"/>
        <v>0</v>
      </c>
      <c r="F267"/>
    </row>
    <row r="268" spans="1:6">
      <c r="A268" s="9">
        <v>1977</v>
      </c>
      <c r="B268" s="9">
        <v>11</v>
      </c>
      <c r="C268" s="10">
        <v>35.299999999999997</v>
      </c>
      <c r="D268" s="11">
        <v>12.95</v>
      </c>
      <c r="E268" s="10">
        <f t="shared" si="4"/>
        <v>11.179999999999996</v>
      </c>
      <c r="F268"/>
    </row>
    <row r="269" spans="1:6">
      <c r="A269" s="9">
        <v>1977</v>
      </c>
      <c r="B269" s="9">
        <v>12</v>
      </c>
      <c r="C269" s="10">
        <v>71.2</v>
      </c>
      <c r="D269" s="11">
        <v>5.03</v>
      </c>
      <c r="E269" s="10">
        <f t="shared" si="4"/>
        <v>32.72</v>
      </c>
      <c r="F269"/>
    </row>
    <row r="270" spans="1:6">
      <c r="A270" s="9">
        <v>1978</v>
      </c>
      <c r="B270" s="9">
        <v>1</v>
      </c>
      <c r="C270" s="10">
        <v>22.8</v>
      </c>
      <c r="D270" s="11">
        <v>4.42</v>
      </c>
      <c r="E270" s="10">
        <f t="shared" si="4"/>
        <v>3.6799999999999997</v>
      </c>
      <c r="F270"/>
    </row>
    <row r="271" spans="1:6">
      <c r="A271" s="9">
        <v>1978</v>
      </c>
      <c r="B271" s="9">
        <v>2</v>
      </c>
      <c r="C271" s="10">
        <v>70.7</v>
      </c>
      <c r="D271" s="11">
        <v>7.59</v>
      </c>
      <c r="E271" s="10">
        <f t="shared" si="4"/>
        <v>32.42</v>
      </c>
      <c r="F271"/>
    </row>
    <row r="272" spans="1:6">
      <c r="A272" s="9">
        <v>1978</v>
      </c>
      <c r="B272" s="9">
        <v>3</v>
      </c>
      <c r="C272" s="10">
        <v>73.400000000000006</v>
      </c>
      <c r="D272" s="11">
        <v>9.75</v>
      </c>
      <c r="E272" s="10">
        <f t="shared" si="4"/>
        <v>34.04</v>
      </c>
      <c r="F272"/>
    </row>
    <row r="273" spans="1:6">
      <c r="A273" s="9">
        <v>1978</v>
      </c>
      <c r="B273" s="9">
        <v>4</v>
      </c>
      <c r="C273" s="10">
        <v>66.8</v>
      </c>
      <c r="D273" s="11">
        <v>12.75</v>
      </c>
      <c r="E273" s="10">
        <f t="shared" si="4"/>
        <v>30.08</v>
      </c>
      <c r="F273"/>
    </row>
    <row r="274" spans="1:6">
      <c r="A274" s="9">
        <v>1978</v>
      </c>
      <c r="B274" s="9">
        <v>5</v>
      </c>
      <c r="C274" s="10">
        <v>23.5</v>
      </c>
      <c r="D274" s="11">
        <v>17.7</v>
      </c>
      <c r="E274" s="10">
        <f t="shared" si="4"/>
        <v>4.0999999999999996</v>
      </c>
      <c r="F274"/>
    </row>
    <row r="275" spans="1:6">
      <c r="A275" s="9">
        <v>1978</v>
      </c>
      <c r="B275" s="9">
        <v>6</v>
      </c>
      <c r="C275" s="10">
        <v>20.9</v>
      </c>
      <c r="D275" s="11">
        <v>22.74</v>
      </c>
      <c r="E275" s="10">
        <f t="shared" si="4"/>
        <v>2.5399999999999991</v>
      </c>
      <c r="F275"/>
    </row>
    <row r="276" spans="1:6">
      <c r="A276" s="9">
        <v>1978</v>
      </c>
      <c r="B276" s="9">
        <v>7</v>
      </c>
      <c r="C276" s="10">
        <v>11.7</v>
      </c>
      <c r="D276" s="11">
        <v>25.2</v>
      </c>
      <c r="E276" s="10">
        <f t="shared" si="4"/>
        <v>0</v>
      </c>
      <c r="F276"/>
    </row>
    <row r="277" spans="1:6">
      <c r="A277" s="9">
        <v>1978</v>
      </c>
      <c r="B277" s="9">
        <v>8</v>
      </c>
      <c r="C277" s="18">
        <v>0</v>
      </c>
      <c r="D277" s="11">
        <v>23.86</v>
      </c>
      <c r="E277" s="10">
        <f t="shared" si="4"/>
        <v>0</v>
      </c>
      <c r="F277"/>
    </row>
    <row r="278" spans="1:6" s="2" customFormat="1">
      <c r="A278" s="12">
        <v>1978</v>
      </c>
      <c r="B278" s="12">
        <v>9</v>
      </c>
      <c r="C278" s="13">
        <v>53</v>
      </c>
      <c r="D278" s="14">
        <v>18.489999999999998</v>
      </c>
      <c r="E278" s="10">
        <f t="shared" si="4"/>
        <v>21.799999999999997</v>
      </c>
      <c r="F278" s="2">
        <f>SUM( E267:E278)</f>
        <v>172.56</v>
      </c>
    </row>
    <row r="279" spans="1:6">
      <c r="A279" s="9">
        <v>1978</v>
      </c>
      <c r="B279" s="9">
        <v>10</v>
      </c>
      <c r="C279" s="10">
        <v>64.900000000000006</v>
      </c>
      <c r="D279" s="11">
        <v>15.4</v>
      </c>
      <c r="E279" s="10">
        <f t="shared" si="4"/>
        <v>28.940000000000005</v>
      </c>
      <c r="F279"/>
    </row>
    <row r="280" spans="1:6">
      <c r="A280" s="9">
        <v>1978</v>
      </c>
      <c r="B280" s="9">
        <v>11</v>
      </c>
      <c r="C280" s="10">
        <v>43.3</v>
      </c>
      <c r="D280" s="11">
        <v>8.9700000000000006</v>
      </c>
      <c r="E280" s="10">
        <f t="shared" si="4"/>
        <v>15.979999999999997</v>
      </c>
      <c r="F280"/>
    </row>
    <row r="281" spans="1:6">
      <c r="A281" s="9">
        <v>1978</v>
      </c>
      <c r="B281" s="9">
        <v>12</v>
      </c>
      <c r="C281" s="10">
        <v>13.7</v>
      </c>
      <c r="D281" s="11">
        <v>7.21</v>
      </c>
      <c r="E281" s="10">
        <v>0</v>
      </c>
      <c r="F281"/>
    </row>
    <row r="282" spans="1:6">
      <c r="A282" s="9">
        <v>1979</v>
      </c>
      <c r="B282" s="9">
        <v>1</v>
      </c>
      <c r="C282" s="10">
        <v>182.8</v>
      </c>
      <c r="D282" s="11">
        <v>5.22</v>
      </c>
      <c r="E282" s="10">
        <f t="shared" si="4"/>
        <v>99.68</v>
      </c>
      <c r="F282"/>
    </row>
    <row r="283" spans="1:6">
      <c r="A283" s="9">
        <v>1979</v>
      </c>
      <c r="B283" s="9">
        <v>2</v>
      </c>
      <c r="C283" s="10">
        <v>98.8</v>
      </c>
      <c r="D283" s="11">
        <v>6.67</v>
      </c>
      <c r="E283" s="10">
        <f t="shared" si="4"/>
        <v>49.279999999999994</v>
      </c>
      <c r="F283"/>
    </row>
    <row r="284" spans="1:6">
      <c r="A284" s="9">
        <v>1979</v>
      </c>
      <c r="B284" s="9">
        <v>3</v>
      </c>
      <c r="C284" s="10">
        <v>22.8</v>
      </c>
      <c r="D284" s="11">
        <v>10.55</v>
      </c>
      <c r="E284" s="10">
        <f t="shared" si="4"/>
        <v>3.6799999999999997</v>
      </c>
      <c r="F284"/>
    </row>
    <row r="285" spans="1:6">
      <c r="A285" s="9">
        <v>1979</v>
      </c>
      <c r="B285" s="9">
        <v>4</v>
      </c>
      <c r="C285" s="10">
        <v>63.6</v>
      </c>
      <c r="D285" s="11">
        <v>12.07</v>
      </c>
      <c r="E285" s="10">
        <f t="shared" si="4"/>
        <v>28.159999999999997</v>
      </c>
      <c r="F285"/>
    </row>
    <row r="286" spans="1:6">
      <c r="A286" s="9">
        <v>1979</v>
      </c>
      <c r="B286" s="9">
        <v>5</v>
      </c>
      <c r="C286" s="10">
        <v>18.3</v>
      </c>
      <c r="D286" s="11">
        <v>18.579999999999998</v>
      </c>
      <c r="E286" s="10">
        <f t="shared" si="4"/>
        <v>0.98000000000000043</v>
      </c>
      <c r="F286"/>
    </row>
    <row r="287" spans="1:6">
      <c r="A287" s="9">
        <v>1979</v>
      </c>
      <c r="B287" s="9">
        <v>6</v>
      </c>
      <c r="C287" s="10">
        <v>9</v>
      </c>
      <c r="D287" s="11">
        <v>24.23</v>
      </c>
      <c r="E287" s="10">
        <f t="shared" si="4"/>
        <v>0</v>
      </c>
      <c r="F287"/>
    </row>
    <row r="288" spans="1:6">
      <c r="A288" s="9">
        <v>1979</v>
      </c>
      <c r="B288" s="9">
        <v>7</v>
      </c>
      <c r="C288" s="10">
        <v>26.6</v>
      </c>
      <c r="D288" s="11">
        <v>23.89</v>
      </c>
      <c r="E288" s="10">
        <f t="shared" si="4"/>
        <v>5.9600000000000009</v>
      </c>
      <c r="F288"/>
    </row>
    <row r="289" spans="1:6">
      <c r="A289" s="9">
        <v>1979</v>
      </c>
      <c r="B289" s="9">
        <v>8</v>
      </c>
      <c r="C289" s="10">
        <v>26.6</v>
      </c>
      <c r="D289" s="11">
        <v>24.59</v>
      </c>
      <c r="E289" s="10">
        <f t="shared" si="4"/>
        <v>5.9600000000000009</v>
      </c>
      <c r="F289"/>
    </row>
    <row r="290" spans="1:6" s="2" customFormat="1">
      <c r="A290" s="12">
        <v>1979</v>
      </c>
      <c r="B290" s="12">
        <v>9</v>
      </c>
      <c r="C290" s="13">
        <v>29.7</v>
      </c>
      <c r="D290" s="14">
        <v>20.53</v>
      </c>
      <c r="E290" s="10">
        <f t="shared" si="4"/>
        <v>7.82</v>
      </c>
      <c r="F290" s="2">
        <f>SUM( E279:E290)</f>
        <v>246.44000000000003</v>
      </c>
    </row>
    <row r="291" spans="1:6">
      <c r="A291" s="9">
        <v>1979</v>
      </c>
      <c r="B291" s="9">
        <v>10</v>
      </c>
      <c r="C291" s="10">
        <v>157.4</v>
      </c>
      <c r="D291" s="11">
        <v>14.03</v>
      </c>
      <c r="E291" s="10">
        <f t="shared" si="4"/>
        <v>84.44</v>
      </c>
      <c r="F291"/>
    </row>
    <row r="292" spans="1:6">
      <c r="A292" s="9">
        <v>1979</v>
      </c>
      <c r="B292" s="9">
        <v>11</v>
      </c>
      <c r="C292" s="10">
        <v>102.2</v>
      </c>
      <c r="D292" s="11">
        <v>11.33</v>
      </c>
      <c r="E292" s="10">
        <f t="shared" si="4"/>
        <v>51.32</v>
      </c>
      <c r="F292"/>
    </row>
    <row r="293" spans="1:6">
      <c r="A293" s="9">
        <v>1979</v>
      </c>
      <c r="B293" s="9">
        <v>12</v>
      </c>
      <c r="C293" s="10">
        <v>58.2</v>
      </c>
      <c r="D293" s="11">
        <v>7.76</v>
      </c>
      <c r="E293" s="10">
        <f t="shared" si="4"/>
        <v>24.92</v>
      </c>
      <c r="F293"/>
    </row>
    <row r="294" spans="1:6">
      <c r="A294" s="9">
        <v>1980</v>
      </c>
      <c r="B294" s="9">
        <v>1</v>
      </c>
      <c r="C294" s="10">
        <v>67.8</v>
      </c>
      <c r="D294" s="11">
        <v>2.94</v>
      </c>
      <c r="E294" s="10">
        <f t="shared" si="4"/>
        <v>30.68</v>
      </c>
      <c r="F294"/>
    </row>
    <row r="295" spans="1:6">
      <c r="A295" s="9">
        <v>1980</v>
      </c>
      <c r="B295" s="9">
        <v>2</v>
      </c>
      <c r="C295" s="10">
        <v>5.8</v>
      </c>
      <c r="D295" s="11">
        <v>3.9</v>
      </c>
      <c r="E295" s="10">
        <f t="shared" si="4"/>
        <v>0</v>
      </c>
      <c r="F295"/>
    </row>
    <row r="296" spans="1:6">
      <c r="A296" s="9">
        <v>1980</v>
      </c>
      <c r="B296" s="9">
        <v>3</v>
      </c>
      <c r="C296" s="10">
        <v>55.4</v>
      </c>
      <c r="D296" s="11">
        <v>7.29</v>
      </c>
      <c r="E296" s="10">
        <f t="shared" si="4"/>
        <v>23.239999999999995</v>
      </c>
      <c r="F296"/>
    </row>
    <row r="297" spans="1:6">
      <c r="A297" s="9">
        <v>1980</v>
      </c>
      <c r="B297" s="9">
        <v>4</v>
      </c>
      <c r="C297" s="10">
        <v>65.099999999999994</v>
      </c>
      <c r="D297" s="11">
        <v>12.19</v>
      </c>
      <c r="E297" s="10">
        <f t="shared" si="4"/>
        <v>29.059999999999995</v>
      </c>
      <c r="F297"/>
    </row>
    <row r="298" spans="1:6">
      <c r="A298" s="9">
        <v>1980</v>
      </c>
      <c r="B298" s="9">
        <v>5</v>
      </c>
      <c r="C298" s="10">
        <v>65.5</v>
      </c>
      <c r="D298" s="11">
        <v>16.91</v>
      </c>
      <c r="E298" s="10">
        <f t="shared" si="4"/>
        <v>29.299999999999997</v>
      </c>
      <c r="F298"/>
    </row>
    <row r="299" spans="1:6">
      <c r="A299" s="9">
        <v>1980</v>
      </c>
      <c r="B299" s="9">
        <v>6</v>
      </c>
      <c r="C299" s="10">
        <v>3.3</v>
      </c>
      <c r="D299" s="11">
        <v>22.17</v>
      </c>
      <c r="E299" s="10">
        <f t="shared" si="4"/>
        <v>0</v>
      </c>
      <c r="F299"/>
    </row>
    <row r="300" spans="1:6">
      <c r="A300" s="9">
        <v>1980</v>
      </c>
      <c r="B300" s="9">
        <v>7</v>
      </c>
      <c r="C300" s="10">
        <v>14</v>
      </c>
      <c r="D300" s="11">
        <v>25.2</v>
      </c>
      <c r="E300" s="10">
        <v>0</v>
      </c>
      <c r="F300"/>
    </row>
    <row r="301" spans="1:6">
      <c r="A301" s="9">
        <v>1980</v>
      </c>
      <c r="B301" s="9">
        <v>8</v>
      </c>
      <c r="C301" s="10">
        <v>4.5999999999999996</v>
      </c>
      <c r="D301" s="11">
        <v>24.21</v>
      </c>
      <c r="E301" s="10">
        <f t="shared" si="4"/>
        <v>0</v>
      </c>
      <c r="F301"/>
    </row>
    <row r="302" spans="1:6" s="2" customFormat="1">
      <c r="A302" s="12">
        <v>1980</v>
      </c>
      <c r="B302" s="12">
        <v>9</v>
      </c>
      <c r="C302" s="13">
        <v>4.8</v>
      </c>
      <c r="D302" s="14">
        <v>19.47</v>
      </c>
      <c r="E302" s="10">
        <f t="shared" si="4"/>
        <v>0</v>
      </c>
      <c r="F302" s="2">
        <f>SUM(E291:E302)</f>
        <v>272.96000000000004</v>
      </c>
    </row>
    <row r="303" spans="1:6">
      <c r="A303" s="9">
        <v>1980</v>
      </c>
      <c r="B303" s="9">
        <v>10</v>
      </c>
      <c r="C303" s="10">
        <v>12.3</v>
      </c>
      <c r="D303" s="11">
        <v>17.149999999999999</v>
      </c>
      <c r="E303" s="10">
        <f t="shared" si="4"/>
        <v>0</v>
      </c>
      <c r="F303"/>
    </row>
    <row r="304" spans="1:6">
      <c r="A304" s="9">
        <v>1980</v>
      </c>
      <c r="B304" s="9">
        <v>11</v>
      </c>
      <c r="C304" s="10">
        <v>93.9</v>
      </c>
      <c r="D304" s="11">
        <v>12.1</v>
      </c>
      <c r="E304" s="10">
        <f t="shared" si="4"/>
        <v>46.34</v>
      </c>
      <c r="F304"/>
    </row>
    <row r="305" spans="1:6">
      <c r="A305" s="9">
        <v>1980</v>
      </c>
      <c r="B305" s="9">
        <v>12</v>
      </c>
      <c r="C305" s="10">
        <v>254.5</v>
      </c>
      <c r="D305" s="11">
        <v>8.34</v>
      </c>
      <c r="E305" s="10">
        <f t="shared" si="4"/>
        <v>142.69999999999999</v>
      </c>
      <c r="F305"/>
    </row>
    <row r="306" spans="1:6">
      <c r="A306" s="9">
        <v>1981</v>
      </c>
      <c r="B306" s="9">
        <v>1</v>
      </c>
      <c r="C306" s="10">
        <v>94.8</v>
      </c>
      <c r="D306" s="11">
        <v>3.72</v>
      </c>
      <c r="E306" s="10">
        <f t="shared" si="4"/>
        <v>46.879999999999995</v>
      </c>
      <c r="F306"/>
    </row>
    <row r="307" spans="1:6">
      <c r="A307" s="9">
        <v>1981</v>
      </c>
      <c r="B307" s="9">
        <v>2</v>
      </c>
      <c r="C307" s="10">
        <v>50.8</v>
      </c>
      <c r="D307" s="11">
        <v>5.15</v>
      </c>
      <c r="E307" s="10">
        <f t="shared" si="4"/>
        <v>20.479999999999997</v>
      </c>
      <c r="F307"/>
    </row>
    <row r="308" spans="1:6">
      <c r="A308" s="9">
        <v>1981</v>
      </c>
      <c r="B308" s="9">
        <v>3</v>
      </c>
      <c r="C308" s="10">
        <v>21.4</v>
      </c>
      <c r="D308" s="11">
        <v>10.36</v>
      </c>
      <c r="E308" s="10">
        <f t="shared" si="4"/>
        <v>2.8399999999999981</v>
      </c>
      <c r="F308"/>
    </row>
    <row r="309" spans="1:6">
      <c r="A309" s="9">
        <v>1981</v>
      </c>
      <c r="B309" s="9">
        <v>4</v>
      </c>
      <c r="C309" s="10">
        <v>6.6</v>
      </c>
      <c r="D309" s="11">
        <v>13.03</v>
      </c>
      <c r="E309" s="10">
        <f t="shared" si="4"/>
        <v>0</v>
      </c>
      <c r="F309"/>
    </row>
    <row r="310" spans="1:6">
      <c r="A310" s="9">
        <v>1981</v>
      </c>
      <c r="B310" s="9">
        <v>5</v>
      </c>
      <c r="C310" s="10">
        <v>23.6</v>
      </c>
      <c r="D310" s="11" t="s">
        <v>6</v>
      </c>
      <c r="E310" s="10">
        <f t="shared" si="4"/>
        <v>4.16</v>
      </c>
      <c r="F310"/>
    </row>
    <row r="311" spans="1:6">
      <c r="A311" s="9">
        <v>1981</v>
      </c>
      <c r="B311" s="9">
        <v>6</v>
      </c>
      <c r="C311" s="10">
        <v>0.5</v>
      </c>
      <c r="D311" s="11">
        <v>24.71</v>
      </c>
      <c r="E311" s="10">
        <f t="shared" si="4"/>
        <v>0</v>
      </c>
      <c r="F311"/>
    </row>
    <row r="312" spans="1:6">
      <c r="A312" s="9">
        <v>1981</v>
      </c>
      <c r="B312" s="9">
        <v>7</v>
      </c>
      <c r="C312" s="10">
        <v>9.5</v>
      </c>
      <c r="D312" s="11">
        <v>25.21</v>
      </c>
      <c r="E312" s="10">
        <f t="shared" si="4"/>
        <v>0</v>
      </c>
      <c r="F312"/>
    </row>
    <row r="313" spans="1:6">
      <c r="A313" s="9">
        <v>1981</v>
      </c>
      <c r="B313" s="9">
        <v>8</v>
      </c>
      <c r="C313" s="10">
        <v>13.3</v>
      </c>
      <c r="D313" s="11">
        <v>24.82</v>
      </c>
      <c r="E313" s="10">
        <v>0</v>
      </c>
      <c r="F313"/>
    </row>
    <row r="314" spans="1:6" s="2" customFormat="1">
      <c r="A314" s="12">
        <v>1981</v>
      </c>
      <c r="B314" s="12">
        <v>9</v>
      </c>
      <c r="C314" s="13">
        <v>3</v>
      </c>
      <c r="D314" s="14">
        <v>21.09</v>
      </c>
      <c r="E314" s="10">
        <f t="shared" si="4"/>
        <v>0</v>
      </c>
      <c r="F314" s="2">
        <f>SUM( E303:E314)</f>
        <v>263.39999999999998</v>
      </c>
    </row>
    <row r="315" spans="1:6">
      <c r="A315" s="9">
        <v>1981</v>
      </c>
      <c r="B315" s="9">
        <v>10</v>
      </c>
      <c r="C315" s="10">
        <v>89.6</v>
      </c>
      <c r="D315" s="11">
        <v>17.600000000000001</v>
      </c>
      <c r="E315" s="10">
        <f t="shared" si="4"/>
        <v>43.76</v>
      </c>
      <c r="F315"/>
    </row>
    <row r="316" spans="1:6">
      <c r="A316" s="9">
        <v>1981</v>
      </c>
      <c r="B316" s="9">
        <v>11</v>
      </c>
      <c r="C316" s="10">
        <v>89.8</v>
      </c>
      <c r="D316" s="11">
        <v>7.89</v>
      </c>
      <c r="E316" s="10">
        <f t="shared" si="4"/>
        <v>43.879999999999995</v>
      </c>
      <c r="F316"/>
    </row>
    <row r="317" spans="1:6">
      <c r="A317" s="9">
        <v>1981</v>
      </c>
      <c r="B317" s="9">
        <v>12</v>
      </c>
      <c r="C317" s="10">
        <v>97.2</v>
      </c>
      <c r="D317" s="11">
        <v>9.32</v>
      </c>
      <c r="E317" s="10">
        <f t="shared" si="4"/>
        <v>48.32</v>
      </c>
      <c r="F317"/>
    </row>
    <row r="318" spans="1:6">
      <c r="A318" s="9">
        <v>1982</v>
      </c>
      <c r="B318" s="9">
        <v>1</v>
      </c>
      <c r="C318" s="10">
        <v>9</v>
      </c>
      <c r="D318" s="11">
        <v>4.37</v>
      </c>
      <c r="E318" s="10">
        <f t="shared" si="4"/>
        <v>0</v>
      </c>
      <c r="F318"/>
    </row>
    <row r="319" spans="1:6">
      <c r="A319" s="9">
        <v>1982</v>
      </c>
      <c r="B319" s="9">
        <v>2</v>
      </c>
      <c r="C319" s="10">
        <v>64.5</v>
      </c>
      <c r="D319" s="11">
        <v>3.64</v>
      </c>
      <c r="E319" s="10">
        <f t="shared" si="4"/>
        <v>28.699999999999996</v>
      </c>
      <c r="F319"/>
    </row>
    <row r="320" spans="1:6">
      <c r="A320" s="9">
        <v>1982</v>
      </c>
      <c r="B320" s="9">
        <v>3</v>
      </c>
      <c r="C320" s="10">
        <v>55.2</v>
      </c>
      <c r="D320" s="11">
        <v>7.35</v>
      </c>
      <c r="E320" s="10">
        <f t="shared" si="4"/>
        <v>23.119999999999997</v>
      </c>
      <c r="F320"/>
    </row>
    <row r="321" spans="1:6">
      <c r="A321" s="9">
        <v>1982</v>
      </c>
      <c r="B321" s="9">
        <v>4</v>
      </c>
      <c r="C321" s="10">
        <v>58.6</v>
      </c>
      <c r="D321" s="11">
        <v>11.68</v>
      </c>
      <c r="E321" s="10">
        <f t="shared" si="4"/>
        <v>25.159999999999997</v>
      </c>
      <c r="F321"/>
    </row>
    <row r="322" spans="1:6">
      <c r="A322" s="9">
        <v>1982</v>
      </c>
      <c r="B322" s="9">
        <v>5</v>
      </c>
      <c r="C322" s="10">
        <v>27.9</v>
      </c>
      <c r="D322" s="11">
        <v>17.87</v>
      </c>
      <c r="E322" s="10">
        <f t="shared" si="4"/>
        <v>6.7399999999999984</v>
      </c>
      <c r="F322"/>
    </row>
    <row r="323" spans="1:6">
      <c r="A323" s="9">
        <v>1982</v>
      </c>
      <c r="B323" s="9">
        <v>6</v>
      </c>
      <c r="C323" s="10">
        <v>1.4</v>
      </c>
      <c r="D323" s="11">
        <v>23.3</v>
      </c>
      <c r="E323" s="10">
        <f t="shared" si="4"/>
        <v>0</v>
      </c>
      <c r="F323"/>
    </row>
    <row r="324" spans="1:6">
      <c r="A324" s="9">
        <v>1982</v>
      </c>
      <c r="B324" s="9">
        <v>7</v>
      </c>
      <c r="C324" s="10">
        <v>12.5</v>
      </c>
      <c r="D324" s="11">
        <v>24.21</v>
      </c>
      <c r="E324" s="10">
        <f t="shared" ref="E324:E387" si="5">IF(C324&lt;=12.5,0,IF(C324&lt;=70&amp;C324&gt;=12.5,0.6*C324-10,0.8*C324-25))</f>
        <v>0</v>
      </c>
      <c r="F324"/>
    </row>
    <row r="325" spans="1:6">
      <c r="A325" s="9">
        <v>1982</v>
      </c>
      <c r="B325" s="9">
        <v>8</v>
      </c>
      <c r="C325" s="10">
        <v>7</v>
      </c>
      <c r="D325" s="11">
        <v>24.88</v>
      </c>
      <c r="E325" s="10">
        <f t="shared" si="5"/>
        <v>0</v>
      </c>
      <c r="F325"/>
    </row>
    <row r="326" spans="1:6" s="2" customFormat="1">
      <c r="A326" s="12">
        <v>1982</v>
      </c>
      <c r="B326" s="12">
        <v>9</v>
      </c>
      <c r="C326" s="13">
        <v>2.4</v>
      </c>
      <c r="D326" s="14">
        <v>23.23</v>
      </c>
      <c r="E326" s="10">
        <f t="shared" si="5"/>
        <v>0</v>
      </c>
      <c r="F326" s="2">
        <f>SUM( E315:E326)</f>
        <v>219.67999999999998</v>
      </c>
    </row>
    <row r="327" spans="1:6">
      <c r="A327" s="9">
        <v>1982</v>
      </c>
      <c r="B327" s="9">
        <v>10</v>
      </c>
      <c r="C327" s="10">
        <v>38.4</v>
      </c>
      <c r="D327" s="11">
        <v>16.36</v>
      </c>
      <c r="E327" s="10">
        <f t="shared" si="5"/>
        <v>13.04</v>
      </c>
      <c r="F327"/>
    </row>
    <row r="328" spans="1:6">
      <c r="A328" s="9">
        <v>1982</v>
      </c>
      <c r="B328" s="9">
        <v>11</v>
      </c>
      <c r="C328" s="10">
        <v>72.8</v>
      </c>
      <c r="D328" s="11">
        <v>9.67</v>
      </c>
      <c r="E328" s="10">
        <f t="shared" si="5"/>
        <v>33.68</v>
      </c>
      <c r="F328"/>
    </row>
    <row r="329" spans="1:6">
      <c r="A329" s="9">
        <v>1982</v>
      </c>
      <c r="B329" s="9">
        <v>12</v>
      </c>
      <c r="C329" s="10">
        <v>65.8</v>
      </c>
      <c r="D329" s="11">
        <v>8.94</v>
      </c>
      <c r="E329" s="10">
        <f t="shared" si="5"/>
        <v>29.479999999999997</v>
      </c>
      <c r="F329"/>
    </row>
    <row r="330" spans="1:6">
      <c r="A330" s="9">
        <v>1983</v>
      </c>
      <c r="B330" s="9">
        <v>1</v>
      </c>
      <c r="C330" s="10">
        <v>6.9</v>
      </c>
      <c r="D330" s="11">
        <v>4.6900000000000004</v>
      </c>
      <c r="E330" s="10">
        <f t="shared" si="5"/>
        <v>0</v>
      </c>
      <c r="F330"/>
    </row>
    <row r="331" spans="1:6">
      <c r="A331" s="9">
        <v>1983</v>
      </c>
      <c r="B331" s="9">
        <v>2</v>
      </c>
      <c r="C331" s="10">
        <v>32.1</v>
      </c>
      <c r="D331" s="11">
        <v>4.9400000000000004</v>
      </c>
      <c r="E331" s="10">
        <f t="shared" si="5"/>
        <v>9.2600000000000016</v>
      </c>
      <c r="F331"/>
    </row>
    <row r="332" spans="1:6">
      <c r="A332" s="9">
        <v>1983</v>
      </c>
      <c r="B332" s="9">
        <v>3</v>
      </c>
      <c r="C332" s="10">
        <v>32.5</v>
      </c>
      <c r="D332" s="11">
        <v>8.6300000000000008</v>
      </c>
      <c r="E332" s="10">
        <f t="shared" si="5"/>
        <v>9.5</v>
      </c>
      <c r="F332"/>
    </row>
    <row r="333" spans="1:6">
      <c r="A333" s="9">
        <v>1983</v>
      </c>
      <c r="B333" s="9">
        <v>4</v>
      </c>
      <c r="C333" s="10">
        <v>11</v>
      </c>
      <c r="D333" s="11">
        <v>13.82</v>
      </c>
      <c r="E333" s="10">
        <f t="shared" si="5"/>
        <v>0</v>
      </c>
      <c r="F333"/>
    </row>
    <row r="334" spans="1:6">
      <c r="A334" s="9">
        <v>1983</v>
      </c>
      <c r="B334" s="9">
        <v>5</v>
      </c>
      <c r="C334" s="10">
        <v>50.1</v>
      </c>
      <c r="D334" s="11">
        <v>19.5</v>
      </c>
      <c r="E334" s="10">
        <f t="shared" si="5"/>
        <v>20.059999999999999</v>
      </c>
      <c r="F334"/>
    </row>
    <row r="335" spans="1:6">
      <c r="A335" s="9">
        <v>1983</v>
      </c>
      <c r="B335" s="9">
        <v>6</v>
      </c>
      <c r="C335" s="10">
        <v>109.7</v>
      </c>
      <c r="D335" s="11">
        <v>21.45</v>
      </c>
      <c r="E335" s="10">
        <f t="shared" si="5"/>
        <v>55.819999999999993</v>
      </c>
      <c r="F335"/>
    </row>
    <row r="336" spans="1:6">
      <c r="A336" s="9">
        <v>1983</v>
      </c>
      <c r="B336" s="9">
        <v>7</v>
      </c>
      <c r="C336" s="10">
        <v>67.2</v>
      </c>
      <c r="D336" s="11">
        <v>25.19</v>
      </c>
      <c r="E336" s="10">
        <f t="shared" si="5"/>
        <v>30.32</v>
      </c>
      <c r="F336"/>
    </row>
    <row r="337" spans="1:6">
      <c r="A337" s="9">
        <v>1983</v>
      </c>
      <c r="B337" s="9">
        <v>8</v>
      </c>
      <c r="C337" s="10">
        <v>10.6</v>
      </c>
      <c r="D337" s="11">
        <v>23.28</v>
      </c>
      <c r="E337" s="10">
        <f t="shared" si="5"/>
        <v>0</v>
      </c>
      <c r="F337"/>
    </row>
    <row r="338" spans="1:6" s="2" customFormat="1">
      <c r="A338" s="12">
        <v>1983</v>
      </c>
      <c r="B338" s="12">
        <v>9</v>
      </c>
      <c r="C338" s="13">
        <v>8.8000000000000007</v>
      </c>
      <c r="D338" s="14">
        <v>20.81</v>
      </c>
      <c r="E338" s="10">
        <f t="shared" si="5"/>
        <v>0</v>
      </c>
      <c r="F338" s="2">
        <f>SUM( E327:E338)</f>
        <v>201.15999999999997</v>
      </c>
    </row>
    <row r="339" spans="1:6">
      <c r="A339" s="9">
        <v>1983</v>
      </c>
      <c r="B339" s="9">
        <v>10</v>
      </c>
      <c r="C339" s="10">
        <v>37.299999999999997</v>
      </c>
      <c r="D339" s="11">
        <v>14.07</v>
      </c>
      <c r="E339" s="10">
        <f t="shared" si="5"/>
        <v>12.379999999999999</v>
      </c>
      <c r="F339"/>
    </row>
    <row r="340" spans="1:6">
      <c r="A340" s="9">
        <v>1983</v>
      </c>
      <c r="B340" s="9">
        <v>11</v>
      </c>
      <c r="C340" s="10">
        <v>60.1</v>
      </c>
      <c r="D340" s="11">
        <v>9.1199999999999992</v>
      </c>
      <c r="E340" s="10">
        <f t="shared" si="5"/>
        <v>26.060000000000002</v>
      </c>
      <c r="F340"/>
    </row>
    <row r="341" spans="1:6">
      <c r="A341" s="9">
        <v>1983</v>
      </c>
      <c r="B341" s="9">
        <v>12</v>
      </c>
      <c r="C341" s="10">
        <v>82.7</v>
      </c>
      <c r="D341" s="11">
        <v>7.23</v>
      </c>
      <c r="E341" s="10">
        <f t="shared" si="5"/>
        <v>39.619999999999997</v>
      </c>
      <c r="F341"/>
    </row>
    <row r="342" spans="1:6">
      <c r="A342" s="9">
        <v>1984</v>
      </c>
      <c r="B342" s="9">
        <v>1</v>
      </c>
      <c r="C342" s="10">
        <v>102.4</v>
      </c>
      <c r="D342" s="11">
        <v>6.8</v>
      </c>
      <c r="E342" s="10">
        <f t="shared" si="5"/>
        <v>51.44</v>
      </c>
      <c r="F342"/>
    </row>
    <row r="343" spans="1:6">
      <c r="A343" s="9">
        <v>1984</v>
      </c>
      <c r="B343" s="9">
        <v>2</v>
      </c>
      <c r="C343" s="10">
        <v>36.9</v>
      </c>
      <c r="D343" s="11">
        <v>5.93</v>
      </c>
      <c r="E343" s="10">
        <f t="shared" si="5"/>
        <v>12.139999999999997</v>
      </c>
      <c r="F343"/>
    </row>
    <row r="344" spans="1:6">
      <c r="A344" s="9">
        <v>1984</v>
      </c>
      <c r="B344" s="9">
        <v>3</v>
      </c>
      <c r="C344" s="10">
        <v>157</v>
      </c>
      <c r="D344" s="11">
        <v>7.24</v>
      </c>
      <c r="E344" s="10">
        <f t="shared" si="5"/>
        <v>84.2</v>
      </c>
      <c r="F344"/>
    </row>
    <row r="345" spans="1:6">
      <c r="A345" s="9">
        <v>1984</v>
      </c>
      <c r="B345" s="9">
        <v>4</v>
      </c>
      <c r="C345" s="10">
        <v>70.599999999999994</v>
      </c>
      <c r="D345" s="11">
        <v>11.83</v>
      </c>
      <c r="E345" s="10">
        <f t="shared" si="5"/>
        <v>32.359999999999992</v>
      </c>
      <c r="F345"/>
    </row>
    <row r="346" spans="1:6">
      <c r="A346" s="9">
        <v>1984</v>
      </c>
      <c r="B346" s="9">
        <v>5</v>
      </c>
      <c r="C346" s="10">
        <v>24.8</v>
      </c>
      <c r="D346" s="11">
        <v>18.72</v>
      </c>
      <c r="E346" s="10">
        <f t="shared" si="5"/>
        <v>4.879999999999999</v>
      </c>
      <c r="F346"/>
    </row>
    <row r="347" spans="1:6">
      <c r="A347" s="9">
        <v>1984</v>
      </c>
      <c r="B347" s="9">
        <v>6</v>
      </c>
      <c r="C347" s="10">
        <v>4.5</v>
      </c>
      <c r="D347" s="11">
        <v>22.41</v>
      </c>
      <c r="E347" s="10">
        <f t="shared" si="5"/>
        <v>0</v>
      </c>
      <c r="F347"/>
    </row>
    <row r="348" spans="1:6">
      <c r="A348" s="9">
        <v>1984</v>
      </c>
      <c r="B348" s="9">
        <v>7</v>
      </c>
      <c r="C348" s="10">
        <v>25.2</v>
      </c>
      <c r="D348" s="11">
        <v>24.43</v>
      </c>
      <c r="E348" s="10">
        <f t="shared" si="5"/>
        <v>5.1199999999999992</v>
      </c>
      <c r="F348"/>
    </row>
    <row r="349" spans="1:6">
      <c r="A349" s="9">
        <v>1984</v>
      </c>
      <c r="B349" s="9">
        <v>8</v>
      </c>
      <c r="C349" s="10">
        <v>17.5</v>
      </c>
      <c r="D349" s="11">
        <v>22.93</v>
      </c>
      <c r="E349" s="10">
        <f t="shared" si="5"/>
        <v>0.5</v>
      </c>
      <c r="F349"/>
    </row>
    <row r="350" spans="1:6" s="2" customFormat="1">
      <c r="A350" s="12">
        <v>1984</v>
      </c>
      <c r="B350" s="12">
        <v>9</v>
      </c>
      <c r="C350" s="19">
        <v>0</v>
      </c>
      <c r="D350" s="14">
        <v>21.93</v>
      </c>
      <c r="E350" s="10">
        <f t="shared" si="5"/>
        <v>0</v>
      </c>
      <c r="F350" s="2">
        <f>SUM( E339:E350)</f>
        <v>268.7</v>
      </c>
    </row>
    <row r="351" spans="1:6">
      <c r="A351" s="9">
        <v>1984</v>
      </c>
      <c r="B351" s="9">
        <v>10</v>
      </c>
      <c r="C351" s="18">
        <v>0</v>
      </c>
      <c r="D351" s="11">
        <v>17.899999999999999</v>
      </c>
      <c r="E351" s="10">
        <f t="shared" si="5"/>
        <v>0</v>
      </c>
      <c r="F351"/>
    </row>
    <row r="352" spans="1:6">
      <c r="A352" s="9">
        <v>1984</v>
      </c>
      <c r="B352" s="9">
        <v>11</v>
      </c>
      <c r="C352" s="10">
        <v>50.6</v>
      </c>
      <c r="D352" s="11">
        <v>11.35</v>
      </c>
      <c r="E352" s="10">
        <f t="shared" si="5"/>
        <v>20.36</v>
      </c>
      <c r="F352"/>
    </row>
    <row r="353" spans="1:6">
      <c r="A353" s="9">
        <v>1984</v>
      </c>
      <c r="B353" s="9">
        <v>12</v>
      </c>
      <c r="C353" s="10">
        <v>14.3</v>
      </c>
      <c r="D353" s="11">
        <v>6.12</v>
      </c>
      <c r="E353" s="10">
        <f t="shared" si="5"/>
        <v>-1.42</v>
      </c>
      <c r="F353"/>
    </row>
    <row r="354" spans="1:6">
      <c r="A354" s="9">
        <v>1985</v>
      </c>
      <c r="B354" s="9">
        <v>1</v>
      </c>
      <c r="C354" s="10">
        <v>51.7</v>
      </c>
      <c r="D354" s="11">
        <v>5.7</v>
      </c>
      <c r="E354" s="10">
        <f t="shared" si="5"/>
        <v>21.02</v>
      </c>
      <c r="F354"/>
    </row>
    <row r="355" spans="1:6">
      <c r="A355" s="9">
        <v>1985</v>
      </c>
      <c r="B355" s="9">
        <v>2</v>
      </c>
      <c r="C355" s="10">
        <v>43.3</v>
      </c>
      <c r="D355" s="11">
        <v>0.87</v>
      </c>
      <c r="E355" s="10">
        <f t="shared" si="5"/>
        <v>15.979999999999997</v>
      </c>
      <c r="F355"/>
    </row>
    <row r="356" spans="1:6">
      <c r="A356" s="9">
        <v>1985</v>
      </c>
      <c r="B356" s="9">
        <v>3</v>
      </c>
      <c r="C356" s="10">
        <v>31.6</v>
      </c>
      <c r="D356" s="11">
        <v>7.3</v>
      </c>
      <c r="E356" s="10">
        <f t="shared" si="5"/>
        <v>8.9600000000000009</v>
      </c>
      <c r="F356"/>
    </row>
    <row r="357" spans="1:6">
      <c r="A357" s="9">
        <v>1985</v>
      </c>
      <c r="B357" s="9">
        <v>4</v>
      </c>
      <c r="C357" s="10">
        <v>11.4</v>
      </c>
      <c r="D357" s="11">
        <v>14.2</v>
      </c>
      <c r="E357" s="10">
        <f t="shared" si="5"/>
        <v>0</v>
      </c>
      <c r="F357"/>
    </row>
    <row r="358" spans="1:6">
      <c r="A358" s="9">
        <v>1985</v>
      </c>
      <c r="B358" s="9">
        <v>5</v>
      </c>
      <c r="C358" s="10">
        <v>10.9</v>
      </c>
      <c r="D358" s="11">
        <v>20.27</v>
      </c>
      <c r="E358" s="10">
        <f t="shared" si="5"/>
        <v>0</v>
      </c>
      <c r="F358"/>
    </row>
    <row r="359" spans="1:6">
      <c r="A359" s="9">
        <v>1985</v>
      </c>
      <c r="B359" s="9">
        <v>6</v>
      </c>
      <c r="C359" s="10">
        <v>21</v>
      </c>
      <c r="D359" s="11">
        <v>23.04</v>
      </c>
      <c r="E359" s="10">
        <f t="shared" si="5"/>
        <v>2.5999999999999996</v>
      </c>
      <c r="F359"/>
    </row>
    <row r="360" spans="1:6">
      <c r="A360" s="9">
        <v>1985</v>
      </c>
      <c r="B360" s="9">
        <v>7</v>
      </c>
      <c r="C360" s="10">
        <v>25.5</v>
      </c>
      <c r="D360" s="11">
        <v>25.19</v>
      </c>
      <c r="E360" s="10">
        <f t="shared" si="5"/>
        <v>5.2999999999999989</v>
      </c>
      <c r="F360"/>
    </row>
    <row r="361" spans="1:6">
      <c r="A361" s="9">
        <v>1985</v>
      </c>
      <c r="B361" s="9">
        <v>8</v>
      </c>
      <c r="C361" s="10">
        <v>16.3</v>
      </c>
      <c r="D361" s="11">
        <v>26.57</v>
      </c>
      <c r="E361" s="10">
        <v>0</v>
      </c>
      <c r="F361"/>
    </row>
    <row r="362" spans="1:6" s="2" customFormat="1">
      <c r="A362" s="12">
        <v>1985</v>
      </c>
      <c r="B362" s="12">
        <v>9</v>
      </c>
      <c r="C362" s="13">
        <v>0.3</v>
      </c>
      <c r="D362" s="14">
        <v>21.02</v>
      </c>
      <c r="E362" s="10">
        <f t="shared" si="5"/>
        <v>0</v>
      </c>
      <c r="F362" s="2">
        <f>SUM( E351:E362)</f>
        <v>72.799999999999983</v>
      </c>
    </row>
    <row r="363" spans="1:6">
      <c r="A363" s="9">
        <v>1985</v>
      </c>
      <c r="B363" s="9">
        <v>10</v>
      </c>
      <c r="C363" s="10">
        <v>15.9</v>
      </c>
      <c r="D363" s="11">
        <v>13.84</v>
      </c>
      <c r="E363" s="10">
        <v>0</v>
      </c>
      <c r="F363"/>
    </row>
    <row r="364" spans="1:6">
      <c r="A364" s="9">
        <v>1985</v>
      </c>
      <c r="B364" s="9">
        <v>11</v>
      </c>
      <c r="C364" s="10">
        <v>99.1</v>
      </c>
      <c r="D364" s="11">
        <v>11.78</v>
      </c>
      <c r="E364" s="10">
        <f t="shared" si="5"/>
        <v>49.459999999999994</v>
      </c>
      <c r="F364"/>
    </row>
    <row r="365" spans="1:6">
      <c r="A365" s="9">
        <v>1985</v>
      </c>
      <c r="B365" s="9">
        <v>12</v>
      </c>
      <c r="C365" s="10">
        <v>18.899999999999999</v>
      </c>
      <c r="D365" s="11">
        <v>8.9499999999999993</v>
      </c>
      <c r="E365" s="10">
        <f t="shared" si="5"/>
        <v>1.3399999999999981</v>
      </c>
      <c r="F365"/>
    </row>
    <row r="366" spans="1:6">
      <c r="A366" s="9">
        <v>1986</v>
      </c>
      <c r="B366" s="9">
        <v>1</v>
      </c>
      <c r="C366" s="10">
        <v>60.3</v>
      </c>
      <c r="D366" s="11">
        <v>7.4</v>
      </c>
      <c r="E366" s="10">
        <f t="shared" si="5"/>
        <v>26.18</v>
      </c>
      <c r="F366"/>
    </row>
    <row r="367" spans="1:6">
      <c r="A367" s="9">
        <v>1986</v>
      </c>
      <c r="B367" s="9">
        <v>2</v>
      </c>
      <c r="C367" s="10">
        <v>90.2</v>
      </c>
      <c r="D367" s="11">
        <v>5.63</v>
      </c>
      <c r="E367" s="10">
        <f t="shared" si="5"/>
        <v>44.12</v>
      </c>
      <c r="F367"/>
    </row>
    <row r="368" spans="1:6">
      <c r="A368" s="9">
        <v>1986</v>
      </c>
      <c r="B368" s="9">
        <v>3</v>
      </c>
      <c r="C368" s="10">
        <v>10</v>
      </c>
      <c r="D368" s="11">
        <v>8.0299999999999994</v>
      </c>
      <c r="E368" s="10">
        <f t="shared" si="5"/>
        <v>0</v>
      </c>
      <c r="F368"/>
    </row>
    <row r="369" spans="1:8">
      <c r="A369" s="9">
        <v>1986</v>
      </c>
      <c r="B369" s="9">
        <v>4</v>
      </c>
      <c r="C369" s="10">
        <v>49.6</v>
      </c>
      <c r="D369" s="11">
        <v>14.99</v>
      </c>
      <c r="E369" s="10">
        <f t="shared" si="5"/>
        <v>19.759999999999998</v>
      </c>
      <c r="F369"/>
    </row>
    <row r="370" spans="1:8">
      <c r="A370" s="9">
        <v>1986</v>
      </c>
      <c r="B370" s="9">
        <v>5</v>
      </c>
      <c r="C370" s="10">
        <v>7.7</v>
      </c>
      <c r="D370" s="11">
        <v>18.5</v>
      </c>
      <c r="E370" s="10">
        <f t="shared" si="5"/>
        <v>0</v>
      </c>
      <c r="F370"/>
    </row>
    <row r="371" spans="1:8">
      <c r="A371" s="9">
        <v>1986</v>
      </c>
      <c r="B371" s="9">
        <v>6</v>
      </c>
      <c r="C371" s="10">
        <v>30.3</v>
      </c>
      <c r="D371" s="11">
        <v>23.7</v>
      </c>
      <c r="E371" s="10">
        <f t="shared" si="5"/>
        <v>8.18</v>
      </c>
      <c r="F371"/>
    </row>
    <row r="372" spans="1:8">
      <c r="A372" s="9">
        <v>1986</v>
      </c>
      <c r="B372" s="9">
        <v>7</v>
      </c>
      <c r="C372" s="10">
        <v>6.8</v>
      </c>
      <c r="D372" s="11">
        <v>25.9</v>
      </c>
      <c r="E372" s="10">
        <f t="shared" si="5"/>
        <v>0</v>
      </c>
      <c r="F372"/>
    </row>
    <row r="373" spans="1:8">
      <c r="A373" s="9">
        <v>1986</v>
      </c>
      <c r="B373" s="9">
        <v>8</v>
      </c>
      <c r="C373" s="10">
        <v>4.5</v>
      </c>
      <c r="D373" s="11">
        <v>27.15</v>
      </c>
      <c r="E373" s="10">
        <f t="shared" si="5"/>
        <v>0</v>
      </c>
      <c r="F373"/>
    </row>
    <row r="374" spans="1:8" s="2" customFormat="1">
      <c r="A374" s="12">
        <v>1986</v>
      </c>
      <c r="B374" s="12">
        <v>9</v>
      </c>
      <c r="C374" s="13">
        <v>1</v>
      </c>
      <c r="D374" s="14">
        <v>21.66</v>
      </c>
      <c r="E374" s="10">
        <f t="shared" si="5"/>
        <v>0</v>
      </c>
      <c r="F374" s="2">
        <f>SUM( E363:E374)</f>
        <v>149.04</v>
      </c>
    </row>
    <row r="375" spans="1:8">
      <c r="A375" s="9">
        <v>1986</v>
      </c>
      <c r="B375" s="9">
        <v>10</v>
      </c>
      <c r="C375" s="10">
        <v>23.7</v>
      </c>
      <c r="D375" s="11">
        <v>15.05</v>
      </c>
      <c r="E375" s="10">
        <f t="shared" si="5"/>
        <v>4.2199999999999989</v>
      </c>
      <c r="F375"/>
    </row>
    <row r="376" spans="1:8">
      <c r="A376" s="9">
        <v>1986</v>
      </c>
      <c r="B376" s="9">
        <v>11</v>
      </c>
      <c r="C376" s="10">
        <v>17.7</v>
      </c>
      <c r="D376" s="11">
        <v>7.77</v>
      </c>
      <c r="E376" s="10">
        <f t="shared" si="5"/>
        <v>0.61999999999999922</v>
      </c>
      <c r="F376"/>
    </row>
    <row r="377" spans="1:8">
      <c r="A377" s="9">
        <v>1986</v>
      </c>
      <c r="B377" s="9">
        <v>12</v>
      </c>
      <c r="C377" s="18">
        <v>34.700000000000003</v>
      </c>
      <c r="D377" s="11">
        <v>4.3</v>
      </c>
      <c r="E377" s="10">
        <f t="shared" si="5"/>
        <v>10.82</v>
      </c>
      <c r="F377"/>
    </row>
    <row r="378" spans="1:8">
      <c r="A378" s="9">
        <v>1987</v>
      </c>
      <c r="B378" s="9">
        <v>1</v>
      </c>
      <c r="C378" s="16">
        <v>32.4</v>
      </c>
      <c r="D378" s="11">
        <v>4.0999999999999996</v>
      </c>
      <c r="E378" s="10">
        <f t="shared" si="5"/>
        <v>9.4399999999999977</v>
      </c>
      <c r="F378" s="1"/>
      <c r="G378" s="1"/>
      <c r="H378" s="1"/>
    </row>
    <row r="379" spans="1:8">
      <c r="A379" s="9">
        <v>1987</v>
      </c>
      <c r="B379" s="9">
        <v>2</v>
      </c>
      <c r="C379" s="16">
        <v>23.2</v>
      </c>
      <c r="D379" s="11">
        <v>6.67</v>
      </c>
      <c r="E379" s="10">
        <f t="shared" si="5"/>
        <v>3.92</v>
      </c>
      <c r="F379"/>
    </row>
    <row r="380" spans="1:8">
      <c r="A380" s="9">
        <v>1987</v>
      </c>
      <c r="B380" s="9">
        <v>3</v>
      </c>
      <c r="C380" s="16">
        <v>20.2</v>
      </c>
      <c r="D380" s="11">
        <v>4.54</v>
      </c>
      <c r="E380" s="10">
        <f t="shared" si="5"/>
        <v>2.1199999999999992</v>
      </c>
      <c r="F380"/>
    </row>
    <row r="381" spans="1:8">
      <c r="A381" s="9">
        <v>1987</v>
      </c>
      <c r="B381" s="9">
        <v>4</v>
      </c>
      <c r="C381" s="16">
        <v>60.7</v>
      </c>
      <c r="D381" s="11">
        <v>11.87</v>
      </c>
      <c r="E381" s="10">
        <f t="shared" si="5"/>
        <v>26.42</v>
      </c>
      <c r="F381"/>
    </row>
    <row r="382" spans="1:8">
      <c r="A382" s="9">
        <v>1987</v>
      </c>
      <c r="B382" s="9">
        <v>5</v>
      </c>
      <c r="C382" s="16">
        <v>11.1</v>
      </c>
      <c r="D382" s="11">
        <v>17.100000000000001</v>
      </c>
      <c r="E382" s="10">
        <f t="shared" si="5"/>
        <v>0</v>
      </c>
      <c r="F382"/>
    </row>
    <row r="383" spans="1:8">
      <c r="A383" s="9">
        <v>1987</v>
      </c>
      <c r="B383" s="9">
        <v>6</v>
      </c>
      <c r="C383" s="16">
        <v>41.1</v>
      </c>
      <c r="D383" s="11">
        <v>23.46</v>
      </c>
      <c r="E383" s="10">
        <f t="shared" si="5"/>
        <v>14.66</v>
      </c>
      <c r="F383"/>
    </row>
    <row r="384" spans="1:8">
      <c r="A384" s="9">
        <v>1987</v>
      </c>
      <c r="B384" s="9">
        <v>7</v>
      </c>
      <c r="C384" s="16">
        <v>5.0999999999999996</v>
      </c>
      <c r="D384" s="11">
        <v>27.46</v>
      </c>
      <c r="E384" s="10">
        <f t="shared" si="5"/>
        <v>0</v>
      </c>
      <c r="F384"/>
    </row>
    <row r="385" spans="1:6">
      <c r="A385" s="9">
        <v>1987</v>
      </c>
      <c r="B385" s="9">
        <v>8</v>
      </c>
      <c r="C385" s="16">
        <v>13.4</v>
      </c>
      <c r="D385" s="11">
        <v>24.49</v>
      </c>
      <c r="E385" s="10">
        <v>0</v>
      </c>
      <c r="F385"/>
    </row>
    <row r="386" spans="1:6" s="2" customFormat="1">
      <c r="A386" s="12">
        <v>1987</v>
      </c>
      <c r="B386" s="12">
        <v>9</v>
      </c>
      <c r="C386" s="19">
        <v>0</v>
      </c>
      <c r="D386" s="14">
        <v>22.56</v>
      </c>
      <c r="E386" s="10">
        <f t="shared" si="5"/>
        <v>0</v>
      </c>
      <c r="F386" s="2">
        <f>SUM( E375:E386)</f>
        <v>72.22</v>
      </c>
    </row>
    <row r="387" spans="1:6">
      <c r="A387" s="9">
        <v>1987</v>
      </c>
      <c r="B387" s="9">
        <v>10</v>
      </c>
      <c r="C387" s="16">
        <v>19.8</v>
      </c>
      <c r="D387" s="11">
        <v>14.32</v>
      </c>
      <c r="E387" s="10">
        <f t="shared" si="5"/>
        <v>1.8800000000000008</v>
      </c>
      <c r="F387"/>
    </row>
    <row r="388" spans="1:6">
      <c r="A388" s="9">
        <v>1987</v>
      </c>
      <c r="B388" s="9">
        <v>11</v>
      </c>
      <c r="C388" s="16">
        <v>118.9</v>
      </c>
      <c r="D388" s="11">
        <v>12.03</v>
      </c>
      <c r="E388" s="10">
        <f t="shared" ref="E388:E451" si="6">IF(C388&lt;=12.5,0,IF(C388&lt;=70&amp;C388&gt;=12.5,0.6*C388-10,0.8*C388-25))</f>
        <v>61.34</v>
      </c>
      <c r="F388"/>
    </row>
    <row r="389" spans="1:6">
      <c r="A389" s="9">
        <v>1987</v>
      </c>
      <c r="B389" s="9">
        <v>12</v>
      </c>
      <c r="C389" s="16">
        <v>158.4</v>
      </c>
      <c r="D389" s="11" t="s">
        <v>7</v>
      </c>
      <c r="E389" s="10">
        <f t="shared" si="6"/>
        <v>85.04</v>
      </c>
      <c r="F389"/>
    </row>
    <row r="390" spans="1:6">
      <c r="A390" s="9">
        <v>1988</v>
      </c>
      <c r="B390" s="9">
        <v>1</v>
      </c>
      <c r="C390" s="16">
        <v>41.5</v>
      </c>
      <c r="D390" s="11">
        <v>7.01</v>
      </c>
      <c r="E390" s="10">
        <f t="shared" si="6"/>
        <v>14.899999999999999</v>
      </c>
      <c r="F390"/>
    </row>
    <row r="391" spans="1:6">
      <c r="A391" s="9">
        <v>1988</v>
      </c>
      <c r="B391" s="9">
        <v>2</v>
      </c>
      <c r="C391" s="16">
        <v>61.7</v>
      </c>
      <c r="D391" s="11">
        <v>6.43</v>
      </c>
      <c r="E391" s="10">
        <f t="shared" si="6"/>
        <v>27.020000000000003</v>
      </c>
      <c r="F391"/>
    </row>
    <row r="392" spans="1:6">
      <c r="A392" s="9">
        <v>1988</v>
      </c>
      <c r="B392" s="9">
        <v>3</v>
      </c>
      <c r="C392" s="16">
        <v>67</v>
      </c>
      <c r="D392" s="11">
        <v>9.43</v>
      </c>
      <c r="E392" s="10">
        <f t="shared" si="6"/>
        <v>30.199999999999996</v>
      </c>
      <c r="F392"/>
    </row>
    <row r="393" spans="1:6">
      <c r="A393" s="9">
        <v>1988</v>
      </c>
      <c r="B393" s="9">
        <v>4</v>
      </c>
      <c r="C393" s="16">
        <v>31.1</v>
      </c>
      <c r="D393" s="11">
        <v>12.09</v>
      </c>
      <c r="E393" s="10">
        <f t="shared" si="6"/>
        <v>8.66</v>
      </c>
      <c r="F393"/>
    </row>
    <row r="394" spans="1:6">
      <c r="A394" s="9">
        <v>1988</v>
      </c>
      <c r="B394" s="9">
        <v>5</v>
      </c>
      <c r="C394" s="16">
        <v>40.4</v>
      </c>
      <c r="D394" s="11">
        <v>17.73</v>
      </c>
      <c r="E394" s="10">
        <f t="shared" si="6"/>
        <v>14.239999999999998</v>
      </c>
      <c r="F394"/>
    </row>
    <row r="395" spans="1:6">
      <c r="A395" s="9">
        <v>1988</v>
      </c>
      <c r="B395" s="9">
        <v>6</v>
      </c>
      <c r="C395" s="16">
        <v>48.4</v>
      </c>
      <c r="D395" s="11">
        <v>23.06</v>
      </c>
      <c r="E395" s="10">
        <f t="shared" si="6"/>
        <v>19.04</v>
      </c>
      <c r="F395"/>
    </row>
    <row r="396" spans="1:6">
      <c r="A396" s="9">
        <v>1988</v>
      </c>
      <c r="B396" s="9">
        <v>7</v>
      </c>
      <c r="C396" s="16">
        <v>15</v>
      </c>
      <c r="D396" s="11">
        <v>28.01</v>
      </c>
      <c r="E396" s="10">
        <v>0</v>
      </c>
      <c r="F396"/>
    </row>
    <row r="397" spans="1:6">
      <c r="A397" s="9">
        <v>1988</v>
      </c>
      <c r="B397" s="9">
        <v>8</v>
      </c>
      <c r="C397" s="20">
        <v>0</v>
      </c>
      <c r="D397" s="11">
        <v>26.43</v>
      </c>
      <c r="E397" s="10">
        <f t="shared" si="6"/>
        <v>0</v>
      </c>
      <c r="F397"/>
    </row>
    <row r="398" spans="1:6" s="2" customFormat="1">
      <c r="A398" s="12">
        <v>1988</v>
      </c>
      <c r="B398" s="12">
        <v>9</v>
      </c>
      <c r="C398" s="13">
        <v>7.9</v>
      </c>
      <c r="D398" s="14">
        <v>21.02</v>
      </c>
      <c r="E398" s="10">
        <f t="shared" si="6"/>
        <v>0</v>
      </c>
      <c r="F398" s="2">
        <f>SUM( E387:E398)</f>
        <v>262.32000000000005</v>
      </c>
    </row>
    <row r="399" spans="1:6">
      <c r="A399" s="9">
        <v>1988</v>
      </c>
      <c r="B399" s="9">
        <v>10</v>
      </c>
      <c r="C399" s="16">
        <v>9.4</v>
      </c>
      <c r="D399" s="11">
        <v>14.58</v>
      </c>
      <c r="E399" s="10">
        <f t="shared" si="6"/>
        <v>0</v>
      </c>
      <c r="F399"/>
    </row>
    <row r="400" spans="1:6">
      <c r="A400" s="9">
        <v>1988</v>
      </c>
      <c r="B400" s="9">
        <v>11</v>
      </c>
      <c r="C400" s="16">
        <v>181.8</v>
      </c>
      <c r="D400" s="11">
        <v>6.64</v>
      </c>
      <c r="E400" s="10">
        <f t="shared" si="6"/>
        <v>99.08</v>
      </c>
      <c r="F400"/>
    </row>
    <row r="401" spans="1:6">
      <c r="A401" s="9">
        <v>1988</v>
      </c>
      <c r="B401" s="9">
        <v>12</v>
      </c>
      <c r="C401" s="16">
        <v>71.400000000000006</v>
      </c>
      <c r="D401" s="11">
        <v>5.55</v>
      </c>
      <c r="E401" s="10">
        <f t="shared" si="6"/>
        <v>32.840000000000003</v>
      </c>
      <c r="F401"/>
    </row>
    <row r="402" spans="1:6">
      <c r="A402" s="9">
        <v>1989</v>
      </c>
      <c r="B402" s="9">
        <v>1</v>
      </c>
      <c r="C402" s="18">
        <v>0</v>
      </c>
      <c r="D402" s="11">
        <v>3.25</v>
      </c>
      <c r="E402" s="10">
        <f t="shared" si="6"/>
        <v>0</v>
      </c>
      <c r="F402"/>
    </row>
    <row r="403" spans="1:6">
      <c r="A403" s="9">
        <v>1989</v>
      </c>
      <c r="B403" s="9">
        <v>2</v>
      </c>
      <c r="C403" s="10">
        <v>2.2000000000000002</v>
      </c>
      <c r="D403" s="11">
        <v>6.53</v>
      </c>
      <c r="E403" s="10">
        <f t="shared" si="6"/>
        <v>0</v>
      </c>
      <c r="F403"/>
    </row>
    <row r="404" spans="1:6">
      <c r="A404" s="9">
        <v>1989</v>
      </c>
      <c r="B404" s="9">
        <v>3</v>
      </c>
      <c r="C404" s="10">
        <v>24.1</v>
      </c>
      <c r="D404" s="11">
        <v>10.71</v>
      </c>
      <c r="E404" s="10">
        <f t="shared" si="6"/>
        <v>4.4600000000000009</v>
      </c>
      <c r="F404"/>
    </row>
    <row r="405" spans="1:6">
      <c r="A405" s="9">
        <v>1989</v>
      </c>
      <c r="B405" s="9">
        <v>4</v>
      </c>
      <c r="C405" s="10">
        <v>27</v>
      </c>
      <c r="D405" s="11">
        <v>16.13</v>
      </c>
      <c r="E405" s="10">
        <f t="shared" si="6"/>
        <v>6.1999999999999993</v>
      </c>
      <c r="F405"/>
    </row>
    <row r="406" spans="1:6">
      <c r="A406" s="9">
        <v>1989</v>
      </c>
      <c r="B406" s="9">
        <v>5</v>
      </c>
      <c r="C406" s="10">
        <v>30.3</v>
      </c>
      <c r="D406" s="11">
        <v>17.7</v>
      </c>
      <c r="E406" s="10">
        <f t="shared" si="6"/>
        <v>8.18</v>
      </c>
      <c r="F406"/>
    </row>
    <row r="407" spans="1:6">
      <c r="A407" s="9">
        <v>1989</v>
      </c>
      <c r="B407" s="9">
        <v>6</v>
      </c>
      <c r="C407" s="10">
        <v>86.8</v>
      </c>
      <c r="D407" s="11">
        <v>21.75</v>
      </c>
      <c r="E407" s="10">
        <f t="shared" si="6"/>
        <v>42.08</v>
      </c>
      <c r="F407"/>
    </row>
    <row r="408" spans="1:6">
      <c r="A408" s="9">
        <v>1989</v>
      </c>
      <c r="B408" s="9">
        <v>7</v>
      </c>
      <c r="C408" s="10">
        <v>7.8</v>
      </c>
      <c r="D408" s="11">
        <v>25.65</v>
      </c>
      <c r="E408" s="10">
        <f t="shared" si="6"/>
        <v>0</v>
      </c>
      <c r="F408"/>
    </row>
    <row r="409" spans="1:6">
      <c r="A409" s="9">
        <v>1989</v>
      </c>
      <c r="B409" s="9">
        <v>8</v>
      </c>
      <c r="C409" s="10">
        <v>12.3</v>
      </c>
      <c r="D409" s="11">
        <v>25.79</v>
      </c>
      <c r="E409" s="10">
        <f t="shared" si="6"/>
        <v>0</v>
      </c>
      <c r="F409"/>
    </row>
    <row r="410" spans="1:6" s="2" customFormat="1">
      <c r="A410" s="12">
        <v>1989</v>
      </c>
      <c r="B410" s="12">
        <v>9</v>
      </c>
      <c r="C410" s="13">
        <v>45.5</v>
      </c>
      <c r="D410" s="14">
        <v>21.1</v>
      </c>
      <c r="E410" s="10">
        <f t="shared" si="6"/>
        <v>17.3</v>
      </c>
      <c r="F410" s="2">
        <f>SUM( E399:E410)</f>
        <v>210.14000000000004</v>
      </c>
    </row>
    <row r="411" spans="1:6">
      <c r="A411" s="9">
        <v>1989</v>
      </c>
      <c r="B411" s="9">
        <v>10</v>
      </c>
      <c r="C411" s="10">
        <v>46</v>
      </c>
      <c r="D411" s="11">
        <v>14.3</v>
      </c>
      <c r="E411" s="10">
        <f t="shared" si="6"/>
        <v>17.599999999999998</v>
      </c>
      <c r="F411"/>
    </row>
    <row r="412" spans="1:6">
      <c r="A412" s="9">
        <v>1989</v>
      </c>
      <c r="B412" s="9">
        <v>11</v>
      </c>
      <c r="C412" s="10">
        <v>38.299999999999997</v>
      </c>
      <c r="D412" s="11">
        <v>9.06</v>
      </c>
      <c r="E412" s="10">
        <f t="shared" si="6"/>
        <v>12.979999999999997</v>
      </c>
      <c r="F412"/>
    </row>
    <row r="413" spans="1:6">
      <c r="A413" s="9">
        <v>1989</v>
      </c>
      <c r="B413" s="9">
        <v>12</v>
      </c>
      <c r="C413" s="10">
        <v>47.3</v>
      </c>
      <c r="D413" s="11">
        <v>6.21</v>
      </c>
      <c r="E413" s="10">
        <f t="shared" si="6"/>
        <v>18.38</v>
      </c>
      <c r="F413"/>
    </row>
    <row r="414" spans="1:6">
      <c r="A414" s="9">
        <v>1990</v>
      </c>
      <c r="B414" s="9">
        <v>1</v>
      </c>
      <c r="C414" s="10">
        <v>6</v>
      </c>
      <c r="D414" s="11">
        <v>3.9</v>
      </c>
      <c r="E414" s="10">
        <f t="shared" si="6"/>
        <v>0</v>
      </c>
      <c r="F414"/>
    </row>
    <row r="415" spans="1:6">
      <c r="A415" s="9">
        <v>1990</v>
      </c>
      <c r="B415" s="9">
        <v>2</v>
      </c>
      <c r="C415" s="10">
        <v>31.2</v>
      </c>
      <c r="D415" s="11">
        <v>7.1</v>
      </c>
      <c r="E415" s="10">
        <f t="shared" si="6"/>
        <v>8.7199999999999989</v>
      </c>
      <c r="F415"/>
    </row>
    <row r="416" spans="1:6">
      <c r="A416" s="9">
        <v>1990</v>
      </c>
      <c r="B416" s="9">
        <v>3</v>
      </c>
      <c r="C416" s="10">
        <v>1.6</v>
      </c>
      <c r="D416" s="11">
        <v>10.24</v>
      </c>
      <c r="E416" s="10">
        <f t="shared" si="6"/>
        <v>0</v>
      </c>
      <c r="F416"/>
    </row>
    <row r="417" spans="1:6">
      <c r="A417" s="9">
        <v>1990</v>
      </c>
      <c r="B417" s="9">
        <v>4</v>
      </c>
      <c r="C417" s="10">
        <v>49.5</v>
      </c>
      <c r="D417" s="11">
        <v>13.6</v>
      </c>
      <c r="E417" s="10">
        <f t="shared" si="6"/>
        <v>19.7</v>
      </c>
      <c r="F417"/>
    </row>
    <row r="418" spans="1:6">
      <c r="A418" s="9">
        <v>1990</v>
      </c>
      <c r="B418" s="9">
        <v>5</v>
      </c>
      <c r="C418" s="10">
        <v>13</v>
      </c>
      <c r="D418" s="11">
        <v>18.09</v>
      </c>
      <c r="E418" s="10">
        <v>0</v>
      </c>
      <c r="F418"/>
    </row>
    <row r="419" spans="1:6">
      <c r="A419" s="9">
        <v>1990</v>
      </c>
      <c r="B419" s="9">
        <v>6</v>
      </c>
      <c r="C419" s="10">
        <v>5</v>
      </c>
      <c r="D419" s="11">
        <v>23.06</v>
      </c>
      <c r="E419" s="10">
        <f t="shared" si="6"/>
        <v>0</v>
      </c>
      <c r="F419"/>
    </row>
    <row r="420" spans="1:6">
      <c r="A420" s="9">
        <v>1990</v>
      </c>
      <c r="B420" s="9">
        <v>7</v>
      </c>
      <c r="C420" s="10">
        <v>11.8</v>
      </c>
      <c r="D420" s="11">
        <v>27.05</v>
      </c>
      <c r="E420" s="10">
        <f t="shared" si="6"/>
        <v>0</v>
      </c>
      <c r="F420"/>
    </row>
    <row r="421" spans="1:6">
      <c r="A421" s="9">
        <v>1990</v>
      </c>
      <c r="B421" s="9">
        <v>8</v>
      </c>
      <c r="C421" s="18">
        <v>0</v>
      </c>
      <c r="D421" s="11" t="s">
        <v>8</v>
      </c>
      <c r="E421" s="10">
        <f t="shared" si="6"/>
        <v>0</v>
      </c>
      <c r="F421"/>
    </row>
    <row r="422" spans="1:6" s="2" customFormat="1">
      <c r="A422" s="12">
        <v>1990</v>
      </c>
      <c r="B422" s="12">
        <v>9</v>
      </c>
      <c r="C422" s="13">
        <v>28.8</v>
      </c>
      <c r="D422" s="14">
        <v>19.78</v>
      </c>
      <c r="E422" s="10">
        <f t="shared" si="6"/>
        <v>7.2800000000000011</v>
      </c>
      <c r="F422" s="2">
        <f>SUM( E411:E422)</f>
        <v>84.66</v>
      </c>
    </row>
    <row r="423" spans="1:6">
      <c r="A423" s="9">
        <v>1990</v>
      </c>
      <c r="B423" s="9">
        <v>10</v>
      </c>
      <c r="C423" s="10">
        <v>66.900000000000006</v>
      </c>
      <c r="D423" s="11">
        <v>15.61</v>
      </c>
      <c r="E423" s="10">
        <f t="shared" si="6"/>
        <v>30.14</v>
      </c>
      <c r="F423"/>
    </row>
    <row r="424" spans="1:6">
      <c r="A424" s="9">
        <v>1990</v>
      </c>
      <c r="B424" s="9">
        <v>11</v>
      </c>
      <c r="C424" s="10">
        <v>36.5</v>
      </c>
      <c r="D424" s="11">
        <v>13.66</v>
      </c>
      <c r="E424" s="10">
        <f t="shared" si="6"/>
        <v>11.899999999999999</v>
      </c>
      <c r="F424"/>
    </row>
    <row r="425" spans="1:6">
      <c r="A425" s="9">
        <v>1990</v>
      </c>
      <c r="B425" s="9">
        <v>12</v>
      </c>
      <c r="C425" s="10">
        <v>186.6</v>
      </c>
      <c r="D425" s="11">
        <v>8.11</v>
      </c>
      <c r="E425" s="10">
        <f t="shared" si="6"/>
        <v>101.96</v>
      </c>
      <c r="F425"/>
    </row>
    <row r="426" spans="1:6">
      <c r="A426" s="9">
        <v>1991</v>
      </c>
      <c r="B426" s="9">
        <v>1</v>
      </c>
      <c r="C426" s="10">
        <v>4.7</v>
      </c>
      <c r="D426" s="11">
        <v>4.17</v>
      </c>
      <c r="E426" s="10">
        <f t="shared" si="6"/>
        <v>0</v>
      </c>
      <c r="F426"/>
    </row>
    <row r="427" spans="1:6">
      <c r="A427" s="9">
        <v>1991</v>
      </c>
      <c r="B427" s="9">
        <v>2</v>
      </c>
      <c r="C427" s="10">
        <v>47</v>
      </c>
      <c r="D427" s="11">
        <v>5.56</v>
      </c>
      <c r="E427" s="10">
        <f t="shared" si="6"/>
        <v>18.2</v>
      </c>
      <c r="F427"/>
    </row>
    <row r="428" spans="1:6">
      <c r="A428" s="9">
        <v>1991</v>
      </c>
      <c r="B428" s="9">
        <v>3</v>
      </c>
      <c r="C428" s="10">
        <v>17.100000000000001</v>
      </c>
      <c r="D428" s="11">
        <v>8.27</v>
      </c>
      <c r="E428" s="10">
        <f t="shared" si="6"/>
        <v>0.25999999999999979</v>
      </c>
      <c r="F428"/>
    </row>
    <row r="429" spans="1:6">
      <c r="A429" s="9">
        <v>1991</v>
      </c>
      <c r="B429" s="9">
        <v>4</v>
      </c>
      <c r="C429" s="10">
        <v>51.3</v>
      </c>
      <c r="D429" s="11">
        <v>12.27</v>
      </c>
      <c r="E429" s="10">
        <f t="shared" si="6"/>
        <v>20.779999999999998</v>
      </c>
      <c r="F429"/>
    </row>
    <row r="430" spans="1:6">
      <c r="A430" s="9">
        <v>1991</v>
      </c>
      <c r="B430" s="9">
        <v>5</v>
      </c>
      <c r="C430" s="10">
        <v>34</v>
      </c>
      <c r="D430" s="11">
        <v>16.47</v>
      </c>
      <c r="E430" s="10">
        <f t="shared" si="6"/>
        <v>10.399999999999999</v>
      </c>
      <c r="F430"/>
    </row>
    <row r="431" spans="1:6">
      <c r="A431" s="9">
        <v>1991</v>
      </c>
      <c r="B431" s="9">
        <v>6</v>
      </c>
      <c r="C431" s="10">
        <v>7.4</v>
      </c>
      <c r="D431" s="11">
        <v>23.77</v>
      </c>
      <c r="E431" s="10">
        <f t="shared" si="6"/>
        <v>0</v>
      </c>
      <c r="F431"/>
    </row>
    <row r="432" spans="1:6">
      <c r="A432" s="9">
        <v>1991</v>
      </c>
      <c r="B432" s="9">
        <v>7</v>
      </c>
      <c r="C432" s="10">
        <v>44.1</v>
      </c>
      <c r="D432" s="11">
        <v>25.76</v>
      </c>
      <c r="E432" s="10">
        <f t="shared" si="6"/>
        <v>16.46</v>
      </c>
      <c r="F432"/>
    </row>
    <row r="433" spans="1:6">
      <c r="A433" s="9">
        <v>1991</v>
      </c>
      <c r="B433" s="9">
        <v>8</v>
      </c>
      <c r="C433" s="10">
        <v>1.9</v>
      </c>
      <c r="D433" s="11">
        <v>25.45</v>
      </c>
      <c r="E433" s="10">
        <f t="shared" si="6"/>
        <v>0</v>
      </c>
      <c r="F433"/>
    </row>
    <row r="434" spans="1:6" s="2" customFormat="1">
      <c r="A434" s="12">
        <v>1991</v>
      </c>
      <c r="B434" s="12">
        <v>9</v>
      </c>
      <c r="C434" s="13">
        <v>6.5</v>
      </c>
      <c r="D434" s="14">
        <v>20.84</v>
      </c>
      <c r="E434" s="10">
        <f t="shared" si="6"/>
        <v>0</v>
      </c>
      <c r="F434" s="2">
        <f>SUM( E423:E434)</f>
        <v>210.1</v>
      </c>
    </row>
    <row r="435" spans="1:6">
      <c r="A435" s="9">
        <v>1991</v>
      </c>
      <c r="B435" s="9">
        <v>10</v>
      </c>
      <c r="C435" s="10">
        <v>39.299999999999997</v>
      </c>
      <c r="D435" s="11">
        <v>15.7</v>
      </c>
      <c r="E435" s="10">
        <f t="shared" si="6"/>
        <v>13.579999999999998</v>
      </c>
      <c r="F435"/>
    </row>
    <row r="436" spans="1:6">
      <c r="A436" s="9">
        <v>1991</v>
      </c>
      <c r="B436" s="9">
        <v>11</v>
      </c>
      <c r="C436" s="10">
        <v>94</v>
      </c>
      <c r="D436" s="11">
        <v>11.14</v>
      </c>
      <c r="E436" s="10">
        <f t="shared" si="6"/>
        <v>46.4</v>
      </c>
      <c r="F436"/>
    </row>
    <row r="437" spans="1:6">
      <c r="A437" s="9">
        <v>1991</v>
      </c>
      <c r="B437" s="9">
        <v>12</v>
      </c>
      <c r="C437" s="10">
        <v>31</v>
      </c>
      <c r="D437" s="11">
        <v>2.66</v>
      </c>
      <c r="E437" s="10">
        <f t="shared" si="6"/>
        <v>8.5999999999999979</v>
      </c>
      <c r="F437"/>
    </row>
    <row r="438" spans="1:6">
      <c r="A438" s="9">
        <v>1992</v>
      </c>
      <c r="B438" s="9">
        <v>1</v>
      </c>
      <c r="C438" s="10">
        <v>0.2</v>
      </c>
      <c r="D438" s="11">
        <v>4.54</v>
      </c>
      <c r="E438" s="10">
        <f t="shared" si="6"/>
        <v>0</v>
      </c>
      <c r="F438"/>
    </row>
    <row r="439" spans="1:6">
      <c r="A439" s="9">
        <v>1992</v>
      </c>
      <c r="B439" s="9">
        <v>2</v>
      </c>
      <c r="C439" s="10">
        <v>2.7</v>
      </c>
      <c r="D439" s="11">
        <v>4.21</v>
      </c>
      <c r="E439" s="10">
        <f t="shared" si="6"/>
        <v>0</v>
      </c>
      <c r="F439"/>
    </row>
    <row r="440" spans="1:6">
      <c r="A440" s="9">
        <v>1992</v>
      </c>
      <c r="B440" s="9">
        <v>3</v>
      </c>
      <c r="C440" s="10">
        <v>27.5</v>
      </c>
      <c r="D440" s="11">
        <v>8.25</v>
      </c>
      <c r="E440" s="10">
        <f t="shared" si="6"/>
        <v>6.5</v>
      </c>
      <c r="F440"/>
    </row>
    <row r="441" spans="1:6">
      <c r="A441" s="9">
        <v>1992</v>
      </c>
      <c r="B441" s="9">
        <v>4</v>
      </c>
      <c r="C441" s="10">
        <v>28.4</v>
      </c>
      <c r="D441" s="11">
        <v>13.24</v>
      </c>
      <c r="E441" s="10">
        <f t="shared" si="6"/>
        <v>7.0399999999999991</v>
      </c>
      <c r="F441"/>
    </row>
    <row r="442" spans="1:6">
      <c r="A442" s="9">
        <v>1992</v>
      </c>
      <c r="B442" s="9">
        <v>5</v>
      </c>
      <c r="C442" s="10">
        <v>17.5</v>
      </c>
      <c r="D442" s="11">
        <v>17.440000000000001</v>
      </c>
      <c r="E442" s="10">
        <f t="shared" si="6"/>
        <v>0.5</v>
      </c>
      <c r="F442"/>
    </row>
    <row r="443" spans="1:6">
      <c r="A443" s="9">
        <v>1992</v>
      </c>
      <c r="B443" s="9">
        <v>6</v>
      </c>
      <c r="C443" s="10">
        <v>65.900000000000006</v>
      </c>
      <c r="D443" s="11">
        <v>22.67</v>
      </c>
      <c r="E443" s="10">
        <f t="shared" si="6"/>
        <v>29.54</v>
      </c>
      <c r="F443"/>
    </row>
    <row r="444" spans="1:6">
      <c r="A444" s="9">
        <v>1992</v>
      </c>
      <c r="B444" s="9">
        <v>7</v>
      </c>
      <c r="C444" s="10">
        <v>17.7</v>
      </c>
      <c r="D444" s="11">
        <v>24.46</v>
      </c>
      <c r="E444" s="10">
        <f t="shared" si="6"/>
        <v>0.61999999999999922</v>
      </c>
      <c r="F444"/>
    </row>
    <row r="445" spans="1:6">
      <c r="A445" s="9">
        <v>1992</v>
      </c>
      <c r="B445" s="9">
        <v>8</v>
      </c>
      <c r="C445" s="10">
        <v>10.1</v>
      </c>
      <c r="D445" s="11">
        <v>27.76</v>
      </c>
      <c r="E445" s="10">
        <f t="shared" si="6"/>
        <v>0</v>
      </c>
      <c r="F445"/>
    </row>
    <row r="446" spans="1:6" s="2" customFormat="1">
      <c r="A446" s="12">
        <v>1992</v>
      </c>
      <c r="B446" s="12">
        <v>9</v>
      </c>
      <c r="C446" s="19">
        <v>0</v>
      </c>
      <c r="D446" s="14">
        <v>21.03</v>
      </c>
      <c r="E446" s="10">
        <f t="shared" si="6"/>
        <v>0</v>
      </c>
      <c r="F446" s="2">
        <f>SUM( E435:E446)</f>
        <v>112.78</v>
      </c>
    </row>
    <row r="447" spans="1:6">
      <c r="A447" s="9">
        <v>1992</v>
      </c>
      <c r="B447" s="9">
        <v>10</v>
      </c>
      <c r="C447" s="10">
        <v>49.3</v>
      </c>
      <c r="D447" s="11">
        <v>17.61</v>
      </c>
      <c r="E447" s="10">
        <f t="shared" si="6"/>
        <v>19.579999999999998</v>
      </c>
      <c r="F447"/>
    </row>
    <row r="448" spans="1:6">
      <c r="A448" s="9">
        <v>1992</v>
      </c>
      <c r="B448" s="9">
        <v>11</v>
      </c>
      <c r="C448" s="10">
        <v>133</v>
      </c>
      <c r="D448" s="11">
        <v>10.94</v>
      </c>
      <c r="E448" s="10">
        <f t="shared" si="6"/>
        <v>69.8</v>
      </c>
      <c r="F448"/>
    </row>
    <row r="449" spans="1:6">
      <c r="A449" s="9">
        <v>1992</v>
      </c>
      <c r="B449" s="9">
        <v>12</v>
      </c>
      <c r="C449" s="10">
        <v>52.5</v>
      </c>
      <c r="D449" s="11">
        <v>4.55</v>
      </c>
      <c r="E449" s="10">
        <f t="shared" si="6"/>
        <v>21.5</v>
      </c>
      <c r="F449"/>
    </row>
    <row r="450" spans="1:6">
      <c r="A450" s="9">
        <v>1993</v>
      </c>
      <c r="B450" s="9">
        <v>1</v>
      </c>
      <c r="C450" s="10">
        <v>6.3</v>
      </c>
      <c r="D450" s="11">
        <v>3.76</v>
      </c>
      <c r="E450" s="10">
        <f t="shared" si="6"/>
        <v>0</v>
      </c>
      <c r="F450"/>
    </row>
    <row r="451" spans="1:6">
      <c r="A451" s="9">
        <v>1993</v>
      </c>
      <c r="B451" s="9">
        <v>2</v>
      </c>
      <c r="C451" s="10">
        <v>26.2</v>
      </c>
      <c r="D451" s="11">
        <v>2.82</v>
      </c>
      <c r="E451" s="10">
        <f t="shared" si="6"/>
        <v>5.7199999999999989</v>
      </c>
      <c r="F451"/>
    </row>
    <row r="452" spans="1:6">
      <c r="A452" s="9">
        <v>1993</v>
      </c>
      <c r="B452" s="9">
        <v>3</v>
      </c>
      <c r="C452" s="10">
        <v>9.9</v>
      </c>
      <c r="D452" s="11">
        <v>7.67</v>
      </c>
      <c r="E452" s="10">
        <f t="shared" ref="E452:E515" si="7">IF(C452&lt;=12.5,0,IF(C452&lt;=70&amp;C452&gt;=12.5,0.6*C452-10,0.8*C452-25))</f>
        <v>0</v>
      </c>
      <c r="F452"/>
    </row>
    <row r="453" spans="1:6">
      <c r="A453" s="9">
        <v>1993</v>
      </c>
      <c r="B453" s="9">
        <v>4</v>
      </c>
      <c r="C453" s="10">
        <v>5.4</v>
      </c>
      <c r="D453" s="11">
        <v>13.35</v>
      </c>
      <c r="E453" s="10">
        <f t="shared" si="7"/>
        <v>0</v>
      </c>
      <c r="F453"/>
    </row>
    <row r="454" spans="1:6">
      <c r="A454" s="9">
        <v>1993</v>
      </c>
      <c r="B454" s="9">
        <v>5</v>
      </c>
      <c r="C454" s="10">
        <v>62</v>
      </c>
      <c r="D454" s="11">
        <v>17.72</v>
      </c>
      <c r="E454" s="10">
        <f t="shared" si="7"/>
        <v>27.199999999999996</v>
      </c>
      <c r="F454"/>
    </row>
    <row r="455" spans="1:6">
      <c r="A455" s="9">
        <v>1993</v>
      </c>
      <c r="B455" s="9">
        <v>6</v>
      </c>
      <c r="C455" s="10">
        <v>15.5</v>
      </c>
      <c r="D455" s="11">
        <v>23.22</v>
      </c>
      <c r="E455" s="10">
        <v>0</v>
      </c>
      <c r="F455"/>
    </row>
    <row r="456" spans="1:6">
      <c r="A456" s="9">
        <v>1993</v>
      </c>
      <c r="B456" s="9">
        <v>7</v>
      </c>
      <c r="C456" s="10">
        <v>7.8</v>
      </c>
      <c r="D456" s="11">
        <v>25.57</v>
      </c>
      <c r="E456" s="10">
        <f t="shared" si="7"/>
        <v>0</v>
      </c>
      <c r="F456"/>
    </row>
    <row r="457" spans="1:6">
      <c r="A457" s="9">
        <v>1993</v>
      </c>
      <c r="B457" s="9">
        <v>8</v>
      </c>
      <c r="C457" s="10">
        <v>10.3</v>
      </c>
      <c r="D457" s="11">
        <v>25.93</v>
      </c>
      <c r="E457" s="10">
        <f t="shared" si="7"/>
        <v>0</v>
      </c>
      <c r="F457"/>
    </row>
    <row r="458" spans="1:6" s="2" customFormat="1">
      <c r="A458" s="12">
        <v>1993</v>
      </c>
      <c r="B458" s="12">
        <v>9</v>
      </c>
      <c r="C458" s="13">
        <v>3.3</v>
      </c>
      <c r="D458" s="14">
        <v>20.56</v>
      </c>
      <c r="E458" s="10">
        <f t="shared" si="7"/>
        <v>0</v>
      </c>
      <c r="F458" s="2">
        <f>SUM(E447:E458)</f>
        <v>143.79999999999998</v>
      </c>
    </row>
    <row r="459" spans="1:6">
      <c r="A459" s="9">
        <v>1993</v>
      </c>
      <c r="B459" s="9">
        <v>10</v>
      </c>
      <c r="C459" s="10">
        <v>64.7</v>
      </c>
      <c r="D459" s="11">
        <v>17.21</v>
      </c>
      <c r="E459" s="10">
        <f t="shared" si="7"/>
        <v>28.82</v>
      </c>
      <c r="F459"/>
    </row>
    <row r="460" spans="1:6">
      <c r="A460" s="9">
        <v>1993</v>
      </c>
      <c r="B460" s="9">
        <v>11</v>
      </c>
      <c r="C460" s="10">
        <v>91.9</v>
      </c>
      <c r="D460" s="11">
        <v>7.98</v>
      </c>
      <c r="E460" s="10">
        <f t="shared" si="7"/>
        <v>45.14</v>
      </c>
      <c r="F460"/>
    </row>
    <row r="461" spans="1:6">
      <c r="A461" s="9">
        <v>1993</v>
      </c>
      <c r="B461" s="9">
        <v>12</v>
      </c>
      <c r="C461" s="10">
        <v>38.700000000000003</v>
      </c>
      <c r="D461" s="11">
        <v>8.85</v>
      </c>
      <c r="E461" s="10">
        <f t="shared" si="7"/>
        <v>13.220000000000002</v>
      </c>
      <c r="F461"/>
    </row>
    <row r="462" spans="1:6">
      <c r="A462" s="9">
        <v>1994</v>
      </c>
      <c r="B462" s="9">
        <v>1</v>
      </c>
      <c r="C462" s="10">
        <v>59.3</v>
      </c>
      <c r="D462" s="11">
        <v>7.61</v>
      </c>
      <c r="E462" s="10">
        <f t="shared" si="7"/>
        <v>25.58</v>
      </c>
      <c r="F462"/>
    </row>
    <row r="463" spans="1:6">
      <c r="A463" s="9">
        <v>1994</v>
      </c>
      <c r="B463" s="9">
        <v>2</v>
      </c>
      <c r="C463" s="10">
        <v>16.399999999999999</v>
      </c>
      <c r="D463" s="11">
        <v>6.09</v>
      </c>
      <c r="E463" s="10">
        <v>0</v>
      </c>
      <c r="F463"/>
    </row>
    <row r="464" spans="1:6">
      <c r="A464" s="9">
        <v>1994</v>
      </c>
      <c r="B464" s="9">
        <v>3</v>
      </c>
      <c r="C464" s="10">
        <v>15.8</v>
      </c>
      <c r="D464" s="11">
        <v>9.68</v>
      </c>
      <c r="E464" s="10">
        <v>0</v>
      </c>
      <c r="F464"/>
    </row>
    <row r="465" spans="1:6">
      <c r="A465" s="9">
        <v>1994</v>
      </c>
      <c r="B465" s="9">
        <v>4</v>
      </c>
      <c r="C465" s="10">
        <v>52.2</v>
      </c>
      <c r="D465" s="11">
        <v>15.04</v>
      </c>
      <c r="E465" s="10">
        <f t="shared" si="7"/>
        <v>21.32</v>
      </c>
      <c r="F465"/>
    </row>
    <row r="466" spans="1:6">
      <c r="A466" s="9">
        <v>1994</v>
      </c>
      <c r="B466" s="9">
        <v>5</v>
      </c>
      <c r="C466" s="10">
        <v>19.7</v>
      </c>
      <c r="D466" s="11">
        <v>19.489999999999998</v>
      </c>
      <c r="E466" s="10">
        <f t="shared" si="7"/>
        <v>1.8199999999999985</v>
      </c>
      <c r="F466"/>
    </row>
    <row r="467" spans="1:6">
      <c r="A467" s="9">
        <v>1994</v>
      </c>
      <c r="B467" s="9">
        <v>6</v>
      </c>
      <c r="C467" s="10">
        <v>30.6</v>
      </c>
      <c r="D467" s="11">
        <v>22.99</v>
      </c>
      <c r="E467" s="10">
        <f t="shared" si="7"/>
        <v>8.36</v>
      </c>
      <c r="F467"/>
    </row>
    <row r="468" spans="1:6">
      <c r="A468" s="9">
        <v>1994</v>
      </c>
      <c r="B468" s="9">
        <v>7</v>
      </c>
      <c r="C468" s="10">
        <v>49.3</v>
      </c>
      <c r="D468" s="11">
        <v>26.92</v>
      </c>
      <c r="E468" s="10">
        <f t="shared" si="7"/>
        <v>19.579999999999998</v>
      </c>
      <c r="F468"/>
    </row>
    <row r="469" spans="1:6">
      <c r="A469" s="9">
        <v>1994</v>
      </c>
      <c r="B469" s="9">
        <v>8</v>
      </c>
      <c r="C469" s="10">
        <v>15.6</v>
      </c>
      <c r="D469" s="11">
        <v>26.33</v>
      </c>
      <c r="E469" s="10">
        <v>0</v>
      </c>
      <c r="F469"/>
    </row>
    <row r="470" spans="1:6" s="2" customFormat="1">
      <c r="A470" s="12">
        <v>1994</v>
      </c>
      <c r="B470" s="12">
        <v>9</v>
      </c>
      <c r="C470" s="13">
        <v>0.5</v>
      </c>
      <c r="D470" s="14">
        <v>24.58</v>
      </c>
      <c r="E470" s="10">
        <f t="shared" si="7"/>
        <v>0</v>
      </c>
      <c r="F470" s="2">
        <f>SUM( E459:E470)</f>
        <v>163.83999999999997</v>
      </c>
    </row>
    <row r="471" spans="1:6">
      <c r="A471" s="9">
        <v>1994</v>
      </c>
      <c r="B471" s="9">
        <v>10</v>
      </c>
      <c r="C471" s="10">
        <v>90.1</v>
      </c>
      <c r="D471" s="11">
        <v>17.14</v>
      </c>
      <c r="E471" s="10">
        <f t="shared" si="7"/>
        <v>44.059999999999995</v>
      </c>
      <c r="F471"/>
    </row>
    <row r="472" spans="1:6">
      <c r="A472" s="9">
        <v>1994</v>
      </c>
      <c r="B472" s="9">
        <v>11</v>
      </c>
      <c r="C472" s="10">
        <v>60.7</v>
      </c>
      <c r="D472" s="11">
        <v>9.16</v>
      </c>
      <c r="E472" s="10">
        <f t="shared" si="7"/>
        <v>26.42</v>
      </c>
      <c r="F472"/>
    </row>
    <row r="473" spans="1:6">
      <c r="A473" s="9">
        <v>1994</v>
      </c>
      <c r="B473" s="9">
        <v>12</v>
      </c>
      <c r="C473" s="10">
        <v>156.69999999999999</v>
      </c>
      <c r="D473" s="11">
        <v>6.29</v>
      </c>
      <c r="E473" s="10">
        <f t="shared" si="7"/>
        <v>84.02</v>
      </c>
      <c r="F473"/>
    </row>
    <row r="474" spans="1:6">
      <c r="A474" s="9">
        <v>1995</v>
      </c>
      <c r="B474" s="9">
        <v>1</v>
      </c>
      <c r="C474" s="10">
        <v>92.6</v>
      </c>
      <c r="D474" s="11">
        <v>5.23</v>
      </c>
      <c r="E474" s="10">
        <f t="shared" si="7"/>
        <v>45.559999999999995</v>
      </c>
      <c r="F474"/>
    </row>
    <row r="475" spans="1:6">
      <c r="A475" s="9">
        <v>1995</v>
      </c>
      <c r="B475" s="9">
        <v>2</v>
      </c>
      <c r="C475" s="10">
        <v>61.3</v>
      </c>
      <c r="D475" s="11">
        <v>8.6199999999999992</v>
      </c>
      <c r="E475" s="10">
        <f t="shared" si="7"/>
        <v>26.779999999999994</v>
      </c>
      <c r="F475"/>
    </row>
    <row r="476" spans="1:6">
      <c r="A476" s="9">
        <v>1995</v>
      </c>
      <c r="B476" s="9">
        <v>3</v>
      </c>
      <c r="C476" s="10">
        <v>137.19999999999999</v>
      </c>
      <c r="D476" s="11">
        <v>9.1999999999999993</v>
      </c>
      <c r="E476" s="10">
        <f t="shared" si="7"/>
        <v>72.319999999999993</v>
      </c>
      <c r="F476"/>
    </row>
    <row r="477" spans="1:6">
      <c r="A477" s="9">
        <v>1995</v>
      </c>
      <c r="B477" s="9">
        <v>4</v>
      </c>
      <c r="C477" s="10">
        <v>51.4</v>
      </c>
      <c r="D477" s="11">
        <v>12.63</v>
      </c>
      <c r="E477" s="10">
        <f t="shared" si="7"/>
        <v>20.839999999999996</v>
      </c>
      <c r="F477"/>
    </row>
    <row r="478" spans="1:6">
      <c r="A478" s="9">
        <v>1995</v>
      </c>
      <c r="B478" s="9">
        <v>5</v>
      </c>
      <c r="C478" s="10">
        <v>8.8000000000000007</v>
      </c>
      <c r="D478" s="11">
        <v>18.8</v>
      </c>
      <c r="E478" s="10">
        <f t="shared" si="7"/>
        <v>0</v>
      </c>
      <c r="F478"/>
    </row>
    <row r="479" spans="1:6">
      <c r="A479" s="9">
        <v>1995</v>
      </c>
      <c r="B479" s="9">
        <v>6</v>
      </c>
      <c r="C479" s="10">
        <v>13.9</v>
      </c>
      <c r="D479" s="11">
        <v>24.95</v>
      </c>
      <c r="E479" s="10">
        <v>0</v>
      </c>
      <c r="F479"/>
    </row>
    <row r="480" spans="1:6">
      <c r="A480" s="9">
        <v>1995</v>
      </c>
      <c r="B480" s="9">
        <v>7</v>
      </c>
      <c r="C480" s="10">
        <v>24.5</v>
      </c>
      <c r="D480" s="11">
        <v>26.43</v>
      </c>
      <c r="E480" s="10">
        <f t="shared" si="7"/>
        <v>4.6999999999999993</v>
      </c>
      <c r="F480"/>
    </row>
    <row r="481" spans="1:6">
      <c r="A481" s="9">
        <v>1995</v>
      </c>
      <c r="B481" s="9">
        <v>8</v>
      </c>
      <c r="C481" s="10">
        <v>22</v>
      </c>
      <c r="D481" s="11">
        <v>25.05</v>
      </c>
      <c r="E481" s="10">
        <f t="shared" si="7"/>
        <v>3.1999999999999993</v>
      </c>
      <c r="F481"/>
    </row>
    <row r="482" spans="1:6" s="2" customFormat="1">
      <c r="A482" s="12">
        <v>1995</v>
      </c>
      <c r="B482" s="12">
        <v>9</v>
      </c>
      <c r="C482" s="13">
        <v>79.400000000000006</v>
      </c>
      <c r="D482" s="14">
        <v>20.75</v>
      </c>
      <c r="E482" s="10">
        <f t="shared" si="7"/>
        <v>37.64</v>
      </c>
      <c r="F482" s="2">
        <f>SUM( E471:E482)</f>
        <v>365.53999999999991</v>
      </c>
    </row>
    <row r="483" spans="1:6" s="4" customFormat="1">
      <c r="A483" s="15">
        <v>1995</v>
      </c>
      <c r="B483" s="15">
        <v>10</v>
      </c>
      <c r="C483" s="16">
        <v>0.7</v>
      </c>
      <c r="D483" s="11">
        <v>14.76</v>
      </c>
      <c r="E483" s="10">
        <f t="shared" si="7"/>
        <v>0</v>
      </c>
    </row>
    <row r="484" spans="1:6">
      <c r="A484" s="9">
        <v>1995</v>
      </c>
      <c r="B484" s="9">
        <v>11</v>
      </c>
      <c r="C484" s="10">
        <v>148.4</v>
      </c>
      <c r="D484" s="11">
        <v>8.27</v>
      </c>
      <c r="E484" s="10">
        <f t="shared" si="7"/>
        <v>79.040000000000006</v>
      </c>
      <c r="F484"/>
    </row>
    <row r="485" spans="1:6">
      <c r="A485" s="9">
        <v>1995</v>
      </c>
      <c r="B485" s="9">
        <v>12</v>
      </c>
      <c r="C485" s="10">
        <v>48.7</v>
      </c>
      <c r="D485" s="11">
        <v>7.31</v>
      </c>
      <c r="E485" s="10">
        <f t="shared" si="7"/>
        <v>19.22</v>
      </c>
      <c r="F485"/>
    </row>
    <row r="486" spans="1:6">
      <c r="A486" s="9">
        <v>1996</v>
      </c>
      <c r="B486" s="9">
        <v>1</v>
      </c>
      <c r="C486" s="10">
        <v>19</v>
      </c>
      <c r="D486" s="11" t="s">
        <v>9</v>
      </c>
      <c r="E486" s="10">
        <f t="shared" si="7"/>
        <v>1.4000000000000004</v>
      </c>
      <c r="F486"/>
    </row>
    <row r="487" spans="1:6">
      <c r="A487" s="9">
        <v>1996</v>
      </c>
      <c r="B487" s="9">
        <v>2</v>
      </c>
      <c r="C487" s="10">
        <v>135</v>
      </c>
      <c r="D487" s="11">
        <v>4.5599999999999996</v>
      </c>
      <c r="E487" s="10">
        <f t="shared" si="7"/>
        <v>71</v>
      </c>
      <c r="F487"/>
    </row>
    <row r="488" spans="1:6">
      <c r="A488" s="9">
        <v>1996</v>
      </c>
      <c r="B488" s="9">
        <v>3</v>
      </c>
      <c r="C488" s="10">
        <v>46</v>
      </c>
      <c r="D488" s="11">
        <v>5.19</v>
      </c>
      <c r="E488" s="10">
        <f t="shared" si="7"/>
        <v>17.599999999999998</v>
      </c>
      <c r="F488"/>
    </row>
    <row r="489" spans="1:6">
      <c r="A489" s="9">
        <v>1996</v>
      </c>
      <c r="B489" s="9">
        <v>4</v>
      </c>
      <c r="C489" s="10">
        <v>52.5</v>
      </c>
      <c r="D489" s="11">
        <v>12.22</v>
      </c>
      <c r="E489" s="10">
        <f t="shared" si="7"/>
        <v>21.5</v>
      </c>
      <c r="F489"/>
    </row>
    <row r="490" spans="1:6">
      <c r="A490" s="9">
        <v>1996</v>
      </c>
      <c r="B490" s="9">
        <v>5</v>
      </c>
      <c r="C490" s="10">
        <v>14.5</v>
      </c>
      <c r="D490" s="11">
        <v>20.67</v>
      </c>
      <c r="E490" s="10">
        <v>0</v>
      </c>
      <c r="F490"/>
    </row>
    <row r="491" spans="1:6">
      <c r="A491" s="9">
        <v>1996</v>
      </c>
      <c r="B491" s="9">
        <v>6</v>
      </c>
      <c r="C491" s="10">
        <v>13.1</v>
      </c>
      <c r="D491" s="11">
        <v>24.24</v>
      </c>
      <c r="E491" s="10">
        <v>0</v>
      </c>
      <c r="F491"/>
    </row>
    <row r="492" spans="1:6">
      <c r="A492" s="9">
        <v>1996</v>
      </c>
      <c r="B492" s="9">
        <v>7</v>
      </c>
      <c r="C492" s="18">
        <v>0</v>
      </c>
      <c r="D492" s="11">
        <v>26.5</v>
      </c>
      <c r="E492" s="10">
        <f t="shared" si="7"/>
        <v>0</v>
      </c>
      <c r="F492"/>
    </row>
    <row r="493" spans="1:6">
      <c r="A493" s="9">
        <v>1996</v>
      </c>
      <c r="B493" s="9">
        <v>8</v>
      </c>
      <c r="C493" s="10">
        <v>11.6</v>
      </c>
      <c r="D493" s="11">
        <v>25.3</v>
      </c>
      <c r="E493" s="10">
        <f t="shared" si="7"/>
        <v>0</v>
      </c>
      <c r="F493"/>
    </row>
    <row r="494" spans="1:6" s="2" customFormat="1">
      <c r="A494" s="12">
        <v>1996</v>
      </c>
      <c r="B494" s="12">
        <v>9</v>
      </c>
      <c r="C494" s="13">
        <v>28.9</v>
      </c>
      <c r="D494" s="14">
        <v>19.64</v>
      </c>
      <c r="E494" s="10">
        <f t="shared" si="7"/>
        <v>7.34</v>
      </c>
      <c r="F494" s="2">
        <f>SUM( E483:E494)</f>
        <v>217.10000000000002</v>
      </c>
    </row>
    <row r="495" spans="1:6">
      <c r="A495" s="9">
        <v>1996</v>
      </c>
      <c r="B495" s="9">
        <v>10</v>
      </c>
      <c r="C495" s="10">
        <v>18.2</v>
      </c>
      <c r="D495" s="11">
        <v>14.75</v>
      </c>
      <c r="E495" s="10">
        <f t="shared" si="7"/>
        <v>0.91999999999999993</v>
      </c>
      <c r="F495"/>
    </row>
    <row r="496" spans="1:6">
      <c r="A496" s="9">
        <v>1996</v>
      </c>
      <c r="B496" s="9">
        <v>11</v>
      </c>
      <c r="C496" s="10">
        <v>117.6</v>
      </c>
      <c r="D496" s="11">
        <v>11.64</v>
      </c>
      <c r="E496" s="10">
        <f t="shared" si="7"/>
        <v>60.559999999999988</v>
      </c>
      <c r="F496"/>
    </row>
    <row r="497" spans="1:6">
      <c r="A497" s="9">
        <v>1996</v>
      </c>
      <c r="B497" s="9">
        <v>12</v>
      </c>
      <c r="C497" s="10">
        <v>79.7</v>
      </c>
      <c r="D497" s="11">
        <v>8.77</v>
      </c>
      <c r="E497" s="10">
        <f t="shared" si="7"/>
        <v>37.82</v>
      </c>
      <c r="F497"/>
    </row>
    <row r="498" spans="1:6">
      <c r="A498" s="9">
        <v>1997</v>
      </c>
      <c r="B498" s="9">
        <v>1</v>
      </c>
      <c r="C498" s="10">
        <v>30.1</v>
      </c>
      <c r="D498" s="11">
        <v>5.47</v>
      </c>
      <c r="E498" s="10">
        <f t="shared" si="7"/>
        <v>8.0599999999999987</v>
      </c>
      <c r="F498"/>
    </row>
    <row r="499" spans="1:6">
      <c r="A499" s="9">
        <v>1997</v>
      </c>
      <c r="B499" s="9">
        <v>2</v>
      </c>
      <c r="C499" s="10">
        <v>11</v>
      </c>
      <c r="D499" s="11">
        <v>5.54</v>
      </c>
      <c r="E499" s="10">
        <f t="shared" si="7"/>
        <v>0</v>
      </c>
      <c r="F499"/>
    </row>
    <row r="500" spans="1:6">
      <c r="A500" s="9">
        <v>1997</v>
      </c>
      <c r="B500" s="9">
        <v>3</v>
      </c>
      <c r="C500" s="10">
        <v>59</v>
      </c>
      <c r="D500" s="11">
        <v>7.19</v>
      </c>
      <c r="E500" s="10">
        <f t="shared" si="7"/>
        <v>25.4</v>
      </c>
      <c r="F500"/>
    </row>
    <row r="501" spans="1:6">
      <c r="A501" s="9">
        <v>1997</v>
      </c>
      <c r="B501" s="9">
        <v>4</v>
      </c>
      <c r="C501" s="18">
        <v>51.7</v>
      </c>
      <c r="D501" s="11">
        <v>10.130000000000001</v>
      </c>
      <c r="E501" s="10">
        <f t="shared" si="7"/>
        <v>21.02</v>
      </c>
      <c r="F501"/>
    </row>
    <row r="502" spans="1:6">
      <c r="A502" s="9">
        <v>1997</v>
      </c>
      <c r="B502" s="9">
        <v>5</v>
      </c>
      <c r="C502" s="10">
        <v>12.1</v>
      </c>
      <c r="D502" s="11">
        <v>19.13</v>
      </c>
      <c r="E502" s="10">
        <f t="shared" si="7"/>
        <v>0</v>
      </c>
      <c r="F502"/>
    </row>
    <row r="503" spans="1:6">
      <c r="A503" s="9">
        <v>1997</v>
      </c>
      <c r="B503" s="9">
        <v>6</v>
      </c>
      <c r="C503" s="10">
        <v>20.399999999999999</v>
      </c>
      <c r="D503" s="11">
        <v>23.98</v>
      </c>
      <c r="E503" s="10">
        <f t="shared" si="7"/>
        <v>2.2399999999999984</v>
      </c>
      <c r="F503"/>
    </row>
    <row r="504" spans="1:6">
      <c r="A504" s="9">
        <v>1997</v>
      </c>
      <c r="B504" s="9">
        <v>7</v>
      </c>
      <c r="C504" s="10">
        <v>16.899999999999999</v>
      </c>
      <c r="D504" s="11">
        <v>26.04</v>
      </c>
      <c r="E504" s="10">
        <f t="shared" si="7"/>
        <v>0.13999999999999879</v>
      </c>
      <c r="F504"/>
    </row>
    <row r="505" spans="1:6">
      <c r="A505" s="9">
        <v>1997</v>
      </c>
      <c r="B505" s="9">
        <v>8</v>
      </c>
      <c r="C505" s="10">
        <v>48.6</v>
      </c>
      <c r="D505" s="11">
        <v>23.39</v>
      </c>
      <c r="E505" s="10">
        <f t="shared" si="7"/>
        <v>19.16</v>
      </c>
      <c r="F505"/>
    </row>
    <row r="506" spans="1:6" s="2" customFormat="1">
      <c r="A506" s="12">
        <v>1997</v>
      </c>
      <c r="B506" s="12">
        <v>9</v>
      </c>
      <c r="C506" s="19">
        <v>0</v>
      </c>
      <c r="D506" s="14">
        <v>19.05</v>
      </c>
      <c r="E506" s="10">
        <f t="shared" si="7"/>
        <v>0</v>
      </c>
      <c r="F506" s="2">
        <f>SUM( E495:E506)</f>
        <v>175.32</v>
      </c>
    </row>
    <row r="507" spans="1:6">
      <c r="A507" s="9">
        <v>1997</v>
      </c>
      <c r="B507" s="9">
        <v>10</v>
      </c>
      <c r="C507" s="10">
        <v>73.5</v>
      </c>
      <c r="D507" s="11">
        <v>13.69</v>
      </c>
      <c r="E507" s="10">
        <f t="shared" si="7"/>
        <v>34.1</v>
      </c>
      <c r="F507"/>
    </row>
    <row r="508" spans="1:6">
      <c r="A508" s="9">
        <v>1997</v>
      </c>
      <c r="B508" s="9">
        <v>11</v>
      </c>
      <c r="C508" s="10">
        <v>105.2</v>
      </c>
      <c r="D508" s="11">
        <v>10.84</v>
      </c>
      <c r="E508" s="10">
        <f t="shared" si="7"/>
        <v>53.12</v>
      </c>
      <c r="F508"/>
    </row>
    <row r="509" spans="1:6">
      <c r="A509" s="9">
        <v>1997</v>
      </c>
      <c r="B509" s="9">
        <v>12</v>
      </c>
      <c r="C509" s="10">
        <v>134.6</v>
      </c>
      <c r="D509" s="11">
        <v>6.58</v>
      </c>
      <c r="E509" s="10">
        <f t="shared" si="7"/>
        <v>70.759999999999991</v>
      </c>
      <c r="F509"/>
    </row>
    <row r="510" spans="1:6">
      <c r="A510" s="9">
        <v>1998</v>
      </c>
      <c r="B510" s="9">
        <v>1</v>
      </c>
      <c r="C510" s="10">
        <v>38.799999999999997</v>
      </c>
      <c r="D510" s="11">
        <v>5.63</v>
      </c>
      <c r="E510" s="10">
        <f t="shared" si="7"/>
        <v>13.279999999999998</v>
      </c>
      <c r="F510"/>
    </row>
    <row r="511" spans="1:6">
      <c r="A511" s="9">
        <v>1998</v>
      </c>
      <c r="B511" s="9">
        <v>2</v>
      </c>
      <c r="C511" s="10">
        <v>84.4</v>
      </c>
      <c r="D511" s="11">
        <v>6.45</v>
      </c>
      <c r="E511" s="10">
        <f t="shared" si="7"/>
        <v>40.64</v>
      </c>
      <c r="F511"/>
    </row>
    <row r="512" spans="1:6">
      <c r="A512" s="9">
        <v>1998</v>
      </c>
      <c r="B512" s="9">
        <v>3</v>
      </c>
      <c r="C512" s="10">
        <v>73.7</v>
      </c>
      <c r="D512" s="11">
        <v>6.16</v>
      </c>
      <c r="E512" s="10">
        <f t="shared" si="7"/>
        <v>34.22</v>
      </c>
      <c r="F512"/>
    </row>
    <row r="513" spans="1:6">
      <c r="A513" s="9">
        <v>1998</v>
      </c>
      <c r="B513" s="9">
        <v>4</v>
      </c>
      <c r="C513" s="10">
        <v>4.7</v>
      </c>
      <c r="D513" s="11">
        <v>14.84</v>
      </c>
      <c r="E513" s="10">
        <f t="shared" si="7"/>
        <v>0</v>
      </c>
      <c r="F513"/>
    </row>
    <row r="514" spans="1:6">
      <c r="A514" s="9">
        <v>1998</v>
      </c>
      <c r="B514" s="9">
        <v>5</v>
      </c>
      <c r="C514" s="10">
        <v>76.5</v>
      </c>
      <c r="D514" s="11">
        <v>18.32</v>
      </c>
      <c r="E514" s="10">
        <f t="shared" si="7"/>
        <v>35.9</v>
      </c>
      <c r="F514"/>
    </row>
    <row r="515" spans="1:6">
      <c r="A515" s="9">
        <v>1998</v>
      </c>
      <c r="B515" s="9">
        <v>6</v>
      </c>
      <c r="C515" s="10">
        <v>29.3</v>
      </c>
      <c r="D515" s="11">
        <v>24.21</v>
      </c>
      <c r="E515" s="10">
        <f t="shared" si="7"/>
        <v>7.5799999999999983</v>
      </c>
      <c r="F515"/>
    </row>
    <row r="516" spans="1:6">
      <c r="A516" s="9">
        <v>1998</v>
      </c>
      <c r="B516" s="9">
        <v>7</v>
      </c>
      <c r="C516" s="10">
        <v>29.2</v>
      </c>
      <c r="D516" s="11">
        <v>27.06</v>
      </c>
      <c r="E516" s="10">
        <f t="shared" ref="E516:E579" si="8">IF(C516&lt;=12.5,0,IF(C516&lt;=70&amp;C516&gt;=12.5,0.6*C516-10,0.8*C516-25))</f>
        <v>7.52</v>
      </c>
      <c r="F516"/>
    </row>
    <row r="517" spans="1:6">
      <c r="A517" s="9">
        <v>1998</v>
      </c>
      <c r="B517" s="9">
        <v>8</v>
      </c>
      <c r="C517" s="18">
        <v>0</v>
      </c>
      <c r="D517" s="11">
        <v>27.4</v>
      </c>
      <c r="E517" s="10">
        <f t="shared" si="8"/>
        <v>0</v>
      </c>
      <c r="F517"/>
    </row>
    <row r="518" spans="1:6" s="2" customFormat="1">
      <c r="A518" s="12">
        <v>1998</v>
      </c>
      <c r="B518" s="12">
        <v>9</v>
      </c>
      <c r="C518" s="13">
        <v>60.2</v>
      </c>
      <c r="D518" s="14">
        <v>20.74</v>
      </c>
      <c r="E518" s="10">
        <f t="shared" si="8"/>
        <v>26.119999999999997</v>
      </c>
      <c r="F518" s="2">
        <f>SUM( E507:E518)</f>
        <v>323.23999999999995</v>
      </c>
    </row>
    <row r="519" spans="1:6">
      <c r="A519" s="9">
        <v>1998</v>
      </c>
      <c r="B519" s="9">
        <v>10</v>
      </c>
      <c r="C519" s="10">
        <v>98.7</v>
      </c>
      <c r="D519" s="11">
        <v>16.739999999999998</v>
      </c>
      <c r="E519" s="10">
        <f t="shared" si="8"/>
        <v>49.22</v>
      </c>
      <c r="F519"/>
    </row>
    <row r="520" spans="1:6">
      <c r="A520" s="9">
        <v>1998</v>
      </c>
      <c r="B520" s="9">
        <v>11</v>
      </c>
      <c r="C520" s="10">
        <v>97.5</v>
      </c>
      <c r="D520" s="11">
        <v>10.06</v>
      </c>
      <c r="E520" s="10">
        <f t="shared" si="8"/>
        <v>48.5</v>
      </c>
      <c r="F520"/>
    </row>
    <row r="521" spans="1:6">
      <c r="A521" s="9">
        <v>1998</v>
      </c>
      <c r="B521" s="9">
        <v>12</v>
      </c>
      <c r="C521" s="10">
        <v>73.7</v>
      </c>
      <c r="D521" s="11">
        <v>3.69</v>
      </c>
      <c r="E521" s="10">
        <f t="shared" si="8"/>
        <v>34.22</v>
      </c>
      <c r="F521"/>
    </row>
    <row r="522" spans="1:6">
      <c r="A522" s="9">
        <v>1999</v>
      </c>
      <c r="B522" s="9">
        <v>1</v>
      </c>
      <c r="C522" s="18">
        <v>48.3</v>
      </c>
      <c r="D522" s="11">
        <v>5.7</v>
      </c>
      <c r="E522" s="10">
        <f t="shared" si="8"/>
        <v>18.979999999999997</v>
      </c>
      <c r="F522"/>
    </row>
    <row r="523" spans="1:6">
      <c r="A523" s="9">
        <v>1999</v>
      </c>
      <c r="B523" s="9">
        <v>2</v>
      </c>
      <c r="C523" s="18">
        <v>46.9</v>
      </c>
      <c r="D523" s="11">
        <v>5.29</v>
      </c>
      <c r="E523" s="10">
        <f t="shared" si="8"/>
        <v>18.139999999999997</v>
      </c>
      <c r="F523"/>
    </row>
    <row r="524" spans="1:6">
      <c r="A524" s="9">
        <v>1999</v>
      </c>
      <c r="B524" s="9">
        <v>3</v>
      </c>
      <c r="C524" s="18">
        <v>0</v>
      </c>
      <c r="D524" s="11">
        <v>8.94</v>
      </c>
      <c r="E524" s="10">
        <f t="shared" si="8"/>
        <v>0</v>
      </c>
      <c r="F524"/>
    </row>
    <row r="525" spans="1:6">
      <c r="A525" s="9">
        <v>1999</v>
      </c>
      <c r="B525" s="9">
        <v>4</v>
      </c>
      <c r="C525" s="18">
        <v>0</v>
      </c>
      <c r="D525" s="11">
        <v>14.61</v>
      </c>
      <c r="E525" s="10">
        <f t="shared" si="8"/>
        <v>0</v>
      </c>
      <c r="F525"/>
    </row>
    <row r="526" spans="1:6">
      <c r="A526" s="9">
        <v>1999</v>
      </c>
      <c r="B526" s="9">
        <v>5</v>
      </c>
      <c r="C526" s="18">
        <v>9.5</v>
      </c>
      <c r="D526" s="11">
        <v>19.39</v>
      </c>
      <c r="E526" s="10">
        <f t="shared" si="8"/>
        <v>0</v>
      </c>
      <c r="F526"/>
    </row>
    <row r="527" spans="1:6">
      <c r="A527" s="9">
        <v>1999</v>
      </c>
      <c r="B527" s="9">
        <v>6</v>
      </c>
      <c r="C527" s="18">
        <v>9.6</v>
      </c>
      <c r="D527" s="11">
        <v>25.44</v>
      </c>
      <c r="E527" s="10">
        <f t="shared" si="8"/>
        <v>0</v>
      </c>
      <c r="F527"/>
    </row>
    <row r="528" spans="1:6">
      <c r="A528" s="9">
        <v>1999</v>
      </c>
      <c r="B528" s="9">
        <v>7</v>
      </c>
      <c r="C528" s="18">
        <v>48.1</v>
      </c>
      <c r="D528" s="11">
        <v>27.51</v>
      </c>
      <c r="E528" s="10">
        <f t="shared" si="8"/>
        <v>18.86</v>
      </c>
      <c r="F528"/>
    </row>
    <row r="529" spans="1:6">
      <c r="A529" s="9">
        <v>1999</v>
      </c>
      <c r="B529" s="9">
        <v>8</v>
      </c>
      <c r="C529" s="18">
        <v>1.7</v>
      </c>
      <c r="D529" s="11">
        <v>26.64</v>
      </c>
      <c r="E529" s="10">
        <f t="shared" si="8"/>
        <v>0</v>
      </c>
      <c r="F529"/>
    </row>
    <row r="530" spans="1:6" s="2" customFormat="1">
      <c r="A530" s="12">
        <v>1999</v>
      </c>
      <c r="B530" s="12">
        <v>9</v>
      </c>
      <c r="C530" s="19">
        <v>30.3</v>
      </c>
      <c r="D530" s="14">
        <v>21.85</v>
      </c>
      <c r="E530" s="10">
        <f t="shared" si="8"/>
        <v>8.18</v>
      </c>
      <c r="F530" s="2">
        <f>SUM( E519:E530)</f>
        <v>196.09999999999997</v>
      </c>
    </row>
    <row r="531" spans="1:6">
      <c r="A531" s="9">
        <v>1999</v>
      </c>
      <c r="B531" s="9">
        <v>10</v>
      </c>
      <c r="C531" s="18">
        <v>31.8</v>
      </c>
      <c r="D531" s="11">
        <v>16.7</v>
      </c>
      <c r="E531" s="10">
        <f t="shared" si="8"/>
        <v>9.0799999999999983</v>
      </c>
      <c r="F531"/>
    </row>
    <row r="532" spans="1:6">
      <c r="A532" s="9">
        <v>1999</v>
      </c>
      <c r="B532" s="9">
        <v>11</v>
      </c>
      <c r="C532" s="18">
        <v>70.099999999999994</v>
      </c>
      <c r="D532" s="11">
        <v>10.199999999999999</v>
      </c>
      <c r="E532" s="10">
        <f t="shared" si="8"/>
        <v>32.059999999999995</v>
      </c>
      <c r="F532"/>
    </row>
    <row r="533" spans="1:6">
      <c r="A533" s="9">
        <v>1999</v>
      </c>
      <c r="B533" s="9">
        <v>12</v>
      </c>
      <c r="C533" s="18">
        <v>92.8</v>
      </c>
      <c r="D533" s="11">
        <v>9.6</v>
      </c>
      <c r="E533" s="10">
        <f t="shared" si="8"/>
        <v>45.68</v>
      </c>
      <c r="F533"/>
    </row>
    <row r="534" spans="1:6">
      <c r="A534" s="9">
        <v>2000</v>
      </c>
      <c r="B534" s="9">
        <v>1</v>
      </c>
      <c r="C534" s="18">
        <v>17.5</v>
      </c>
      <c r="D534" s="11">
        <v>2.46</v>
      </c>
      <c r="E534" s="10">
        <f t="shared" si="8"/>
        <v>0.5</v>
      </c>
      <c r="F534"/>
    </row>
    <row r="535" spans="1:6">
      <c r="A535" s="9">
        <v>2000</v>
      </c>
      <c r="B535" s="9">
        <v>2</v>
      </c>
      <c r="C535" s="18">
        <v>48.5</v>
      </c>
      <c r="D535" s="11">
        <v>6.68</v>
      </c>
      <c r="E535" s="10">
        <f t="shared" si="8"/>
        <v>19.099999999999998</v>
      </c>
      <c r="F535"/>
    </row>
    <row r="536" spans="1:6">
      <c r="A536" s="9">
        <v>2000</v>
      </c>
      <c r="B536" s="9">
        <v>3</v>
      </c>
      <c r="C536" s="18">
        <v>75.8</v>
      </c>
      <c r="D536" s="11">
        <v>7.68</v>
      </c>
      <c r="E536" s="10">
        <f t="shared" si="8"/>
        <v>35.479999999999997</v>
      </c>
      <c r="F536"/>
    </row>
    <row r="537" spans="1:6">
      <c r="A537" s="9">
        <v>2000</v>
      </c>
      <c r="B537" s="9">
        <v>4</v>
      </c>
      <c r="C537" s="18">
        <v>24.9</v>
      </c>
      <c r="D537" s="11">
        <v>15.1</v>
      </c>
      <c r="E537" s="10">
        <f t="shared" si="8"/>
        <v>4.9399999999999977</v>
      </c>
      <c r="F537"/>
    </row>
    <row r="538" spans="1:6">
      <c r="A538" s="9">
        <v>2000</v>
      </c>
      <c r="B538" s="9">
        <v>5</v>
      </c>
      <c r="C538" s="18">
        <v>36.9</v>
      </c>
      <c r="D538" s="11">
        <v>19.37</v>
      </c>
      <c r="E538" s="10">
        <f t="shared" si="8"/>
        <v>12.139999999999997</v>
      </c>
      <c r="F538"/>
    </row>
    <row r="539" spans="1:6">
      <c r="A539" s="9">
        <v>2000</v>
      </c>
      <c r="B539" s="9">
        <v>6</v>
      </c>
      <c r="C539" s="18">
        <v>13.4</v>
      </c>
      <c r="D539" s="11">
        <v>23.78</v>
      </c>
      <c r="E539" s="10">
        <v>0</v>
      </c>
      <c r="F539"/>
    </row>
    <row r="540" spans="1:6">
      <c r="A540" s="9">
        <v>2000</v>
      </c>
      <c r="B540" s="9">
        <v>7</v>
      </c>
      <c r="C540" s="18">
        <v>0</v>
      </c>
      <c r="D540" s="11">
        <v>27.04</v>
      </c>
      <c r="E540" s="10">
        <f t="shared" si="8"/>
        <v>0</v>
      </c>
      <c r="F540"/>
    </row>
    <row r="541" spans="1:6">
      <c r="A541" s="9">
        <v>2000</v>
      </c>
      <c r="B541" s="9">
        <v>8</v>
      </c>
      <c r="C541" s="18">
        <v>25.8</v>
      </c>
      <c r="D541" s="11">
        <v>26.49</v>
      </c>
      <c r="E541" s="10">
        <f t="shared" si="8"/>
        <v>5.48</v>
      </c>
      <c r="F541"/>
    </row>
    <row r="542" spans="1:6" s="2" customFormat="1">
      <c r="A542" s="12">
        <v>2000</v>
      </c>
      <c r="B542" s="12">
        <v>9</v>
      </c>
      <c r="C542" s="19">
        <v>28.9</v>
      </c>
      <c r="D542" s="14">
        <v>20.9</v>
      </c>
      <c r="E542" s="10">
        <f t="shared" si="8"/>
        <v>7.34</v>
      </c>
      <c r="F542" s="2">
        <f>SUM(E531:E542)</f>
        <v>171.79999999999995</v>
      </c>
    </row>
    <row r="543" spans="1:6">
      <c r="A543" s="9">
        <v>2000</v>
      </c>
      <c r="B543" s="9">
        <v>10</v>
      </c>
      <c r="C543" s="18">
        <v>35.5</v>
      </c>
      <c r="D543" s="11">
        <v>15.46</v>
      </c>
      <c r="E543" s="10">
        <f t="shared" si="8"/>
        <v>11.3</v>
      </c>
      <c r="F543"/>
    </row>
    <row r="544" spans="1:6">
      <c r="A544" s="9">
        <v>2000</v>
      </c>
      <c r="B544" s="9">
        <v>11</v>
      </c>
      <c r="C544" s="18">
        <v>13.3</v>
      </c>
      <c r="D544" s="11">
        <v>12.56</v>
      </c>
      <c r="E544" s="10">
        <v>0</v>
      </c>
      <c r="F544"/>
    </row>
    <row r="545" spans="1:6">
      <c r="A545" s="9">
        <v>2000</v>
      </c>
      <c r="B545" s="9">
        <v>12</v>
      </c>
      <c r="C545" s="18">
        <v>82.3</v>
      </c>
      <c r="D545" s="11">
        <v>8.31</v>
      </c>
      <c r="E545" s="10">
        <f t="shared" si="8"/>
        <v>39.379999999999995</v>
      </c>
      <c r="F545"/>
    </row>
    <row r="546" spans="1:6">
      <c r="A546" s="9">
        <v>2001</v>
      </c>
      <c r="B546" s="9">
        <v>1</v>
      </c>
      <c r="C546" s="18">
        <v>51.6</v>
      </c>
      <c r="D546" s="11">
        <v>7.31</v>
      </c>
      <c r="E546" s="10">
        <f t="shared" si="8"/>
        <v>20.96</v>
      </c>
      <c r="F546"/>
    </row>
    <row r="547" spans="1:6">
      <c r="A547" s="9">
        <v>2001</v>
      </c>
      <c r="B547" s="9">
        <v>2</v>
      </c>
      <c r="C547" s="18">
        <v>6.4</v>
      </c>
      <c r="D547" s="11">
        <v>7.6</v>
      </c>
      <c r="E547" s="10">
        <f t="shared" si="8"/>
        <v>0</v>
      </c>
      <c r="F547"/>
    </row>
    <row r="548" spans="1:6">
      <c r="A548" s="9">
        <v>2001</v>
      </c>
      <c r="B548" s="9">
        <v>3</v>
      </c>
      <c r="C548" s="18">
        <v>26.5</v>
      </c>
      <c r="D548" s="11">
        <v>12.28</v>
      </c>
      <c r="E548" s="10">
        <f t="shared" si="8"/>
        <v>5.8999999999999986</v>
      </c>
      <c r="F548"/>
    </row>
    <row r="549" spans="1:6">
      <c r="A549" s="9">
        <v>2001</v>
      </c>
      <c r="B549" s="9">
        <v>4</v>
      </c>
      <c r="C549" s="18">
        <v>53.1</v>
      </c>
      <c r="D549" s="11">
        <v>13.61</v>
      </c>
      <c r="E549" s="10">
        <f t="shared" si="8"/>
        <v>21.86</v>
      </c>
      <c r="F549"/>
    </row>
    <row r="550" spans="1:6">
      <c r="A550" s="9">
        <v>2001</v>
      </c>
      <c r="B550" s="9">
        <v>5</v>
      </c>
      <c r="C550" s="18">
        <v>19.100000000000001</v>
      </c>
      <c r="D550" s="11">
        <v>18.899999999999999</v>
      </c>
      <c r="E550" s="10">
        <f t="shared" si="8"/>
        <v>1.4600000000000009</v>
      </c>
      <c r="F550"/>
    </row>
    <row r="551" spans="1:6">
      <c r="A551" s="9">
        <v>2001</v>
      </c>
      <c r="B551" s="9">
        <v>6</v>
      </c>
      <c r="C551" s="18">
        <v>6.9</v>
      </c>
      <c r="D551" s="11">
        <v>23.92</v>
      </c>
      <c r="E551" s="10">
        <f t="shared" si="8"/>
        <v>0</v>
      </c>
      <c r="F551"/>
    </row>
    <row r="552" spans="1:6">
      <c r="A552" s="9">
        <v>2001</v>
      </c>
      <c r="B552" s="9">
        <v>7</v>
      </c>
      <c r="C552" s="18">
        <v>5.2</v>
      </c>
      <c r="D552" s="11">
        <v>28.18</v>
      </c>
      <c r="E552" s="10">
        <f t="shared" si="8"/>
        <v>0</v>
      </c>
      <c r="F552"/>
    </row>
    <row r="553" spans="1:6">
      <c r="A553" s="9">
        <v>2001</v>
      </c>
      <c r="B553" s="9">
        <v>8</v>
      </c>
      <c r="C553" s="18">
        <v>2.9</v>
      </c>
      <c r="D553" s="11">
        <v>28.14</v>
      </c>
      <c r="E553" s="10">
        <f t="shared" si="8"/>
        <v>0</v>
      </c>
      <c r="F553"/>
    </row>
    <row r="554" spans="1:6" s="2" customFormat="1">
      <c r="A554" s="12">
        <v>2001</v>
      </c>
      <c r="B554" s="12">
        <v>9</v>
      </c>
      <c r="C554" s="19">
        <v>24</v>
      </c>
      <c r="D554" s="14">
        <v>22.41</v>
      </c>
      <c r="E554" s="10">
        <f t="shared" si="8"/>
        <v>4.3999999999999986</v>
      </c>
      <c r="F554" s="2">
        <f>SUM( E543:E554)</f>
        <v>105.25999999999999</v>
      </c>
    </row>
    <row r="555" spans="1:6">
      <c r="A555" s="9">
        <v>2001</v>
      </c>
      <c r="B555" s="9">
        <v>10</v>
      </c>
      <c r="C555" s="18">
        <v>0</v>
      </c>
      <c r="D555" s="11">
        <v>17.170000000000002</v>
      </c>
      <c r="E555" s="10">
        <f t="shared" si="8"/>
        <v>0</v>
      </c>
      <c r="F555"/>
    </row>
    <row r="556" spans="1:6">
      <c r="A556" s="9">
        <v>2001</v>
      </c>
      <c r="B556" s="9">
        <v>11</v>
      </c>
      <c r="C556" s="18">
        <v>63.1</v>
      </c>
      <c r="D556" s="11">
        <v>10.029999999999999</v>
      </c>
      <c r="E556" s="10">
        <f t="shared" si="8"/>
        <v>27.86</v>
      </c>
      <c r="F556"/>
    </row>
    <row r="557" spans="1:6">
      <c r="A557" s="9">
        <v>2001</v>
      </c>
      <c r="B557" s="9">
        <v>12</v>
      </c>
      <c r="C557" s="18">
        <v>78.400000000000006</v>
      </c>
      <c r="D557" s="11">
        <v>2.34</v>
      </c>
      <c r="E557" s="10">
        <f t="shared" si="8"/>
        <v>37.04</v>
      </c>
      <c r="F557"/>
    </row>
    <row r="558" spans="1:6">
      <c r="A558" s="9">
        <v>2002</v>
      </c>
      <c r="B558" s="9">
        <v>1</v>
      </c>
      <c r="C558" s="18">
        <v>28.5</v>
      </c>
      <c r="D558" s="11">
        <v>4.08</v>
      </c>
      <c r="E558" s="10">
        <f t="shared" si="8"/>
        <v>7.0999999999999979</v>
      </c>
      <c r="F558"/>
    </row>
    <row r="559" spans="1:6">
      <c r="A559" s="9">
        <v>2002</v>
      </c>
      <c r="B559" s="9">
        <v>2</v>
      </c>
      <c r="C559" s="18">
        <v>24.5</v>
      </c>
      <c r="D559" s="11">
        <v>8.8699999999999992</v>
      </c>
      <c r="E559" s="10">
        <f t="shared" si="8"/>
        <v>4.6999999999999993</v>
      </c>
      <c r="F559"/>
    </row>
    <row r="560" spans="1:6">
      <c r="A560" s="9">
        <v>2002</v>
      </c>
      <c r="B560" s="9">
        <v>3</v>
      </c>
      <c r="C560" s="18">
        <v>29.2</v>
      </c>
      <c r="D560" s="11">
        <v>10.26</v>
      </c>
      <c r="E560" s="10">
        <f t="shared" si="8"/>
        <v>7.52</v>
      </c>
      <c r="F560"/>
    </row>
    <row r="561" spans="1:6">
      <c r="A561" s="9">
        <v>2002</v>
      </c>
      <c r="B561" s="9">
        <v>4</v>
      </c>
      <c r="C561" s="18">
        <v>9.5</v>
      </c>
      <c r="D561" s="11">
        <v>13.04</v>
      </c>
      <c r="E561" s="10">
        <f t="shared" si="8"/>
        <v>0</v>
      </c>
      <c r="F561"/>
    </row>
    <row r="562" spans="1:6">
      <c r="A562" s="9">
        <v>2002</v>
      </c>
      <c r="B562" s="9">
        <v>5</v>
      </c>
      <c r="C562" s="18">
        <v>8.1999999999999993</v>
      </c>
      <c r="D562" s="11">
        <v>19.27</v>
      </c>
      <c r="E562" s="10">
        <f t="shared" si="8"/>
        <v>0</v>
      </c>
      <c r="F562"/>
    </row>
    <row r="563" spans="1:6">
      <c r="A563" s="9">
        <v>2002</v>
      </c>
      <c r="B563" s="9">
        <v>6</v>
      </c>
      <c r="C563" s="18">
        <v>24.9</v>
      </c>
      <c r="D563" s="11">
        <v>24.91</v>
      </c>
      <c r="E563" s="10">
        <f t="shared" si="8"/>
        <v>4.9399999999999977</v>
      </c>
      <c r="F563"/>
    </row>
    <row r="564" spans="1:6">
      <c r="A564" s="9">
        <v>2002</v>
      </c>
      <c r="B564" s="9">
        <v>7</v>
      </c>
      <c r="C564" s="18">
        <v>53.2</v>
      </c>
      <c r="D564" s="11">
        <v>27.6</v>
      </c>
      <c r="E564" s="10">
        <f t="shared" si="8"/>
        <v>21.92</v>
      </c>
      <c r="F564"/>
    </row>
    <row r="565" spans="1:6">
      <c r="A565" s="9">
        <v>2002</v>
      </c>
      <c r="B565" s="9">
        <v>8</v>
      </c>
      <c r="C565" s="18">
        <v>67.3</v>
      </c>
      <c r="D565" s="11">
        <v>25.49</v>
      </c>
      <c r="E565" s="10">
        <f t="shared" si="8"/>
        <v>30.379999999999995</v>
      </c>
      <c r="F565"/>
    </row>
    <row r="566" spans="1:6" s="2" customFormat="1">
      <c r="A566" s="12">
        <v>2002</v>
      </c>
      <c r="B566" s="12">
        <v>9</v>
      </c>
      <c r="C566" s="19">
        <v>92</v>
      </c>
      <c r="D566" s="14">
        <v>20.69</v>
      </c>
      <c r="E566" s="10">
        <f t="shared" si="8"/>
        <v>45.199999999999996</v>
      </c>
      <c r="F566" s="2">
        <f>SUM( E555:E566)</f>
        <v>186.65999999999997</v>
      </c>
    </row>
    <row r="567" spans="1:6">
      <c r="A567" s="9">
        <v>2002</v>
      </c>
      <c r="B567" s="9">
        <v>10</v>
      </c>
      <c r="C567" s="18">
        <v>50.2</v>
      </c>
      <c r="D567" s="11">
        <v>16.440000000000001</v>
      </c>
      <c r="E567" s="10">
        <f t="shared" si="8"/>
        <v>20.12</v>
      </c>
      <c r="F567"/>
    </row>
    <row r="568" spans="1:6">
      <c r="A568" s="9">
        <v>2002</v>
      </c>
      <c r="B568" s="9">
        <v>11</v>
      </c>
      <c r="C568" s="18">
        <v>134.4</v>
      </c>
      <c r="D568" s="11">
        <v>12.11</v>
      </c>
      <c r="E568" s="10">
        <f t="shared" si="8"/>
        <v>70.64</v>
      </c>
      <c r="F568"/>
    </row>
    <row r="569" spans="1:6">
      <c r="A569" s="9">
        <v>2002</v>
      </c>
      <c r="B569" s="9">
        <v>12</v>
      </c>
      <c r="C569" s="18">
        <v>73.3</v>
      </c>
      <c r="D569" s="11">
        <v>5.29</v>
      </c>
      <c r="E569" s="10">
        <f t="shared" si="8"/>
        <v>33.979999999999997</v>
      </c>
      <c r="F569"/>
    </row>
    <row r="570" spans="1:6">
      <c r="A570" s="9">
        <v>2003</v>
      </c>
      <c r="B570" s="9">
        <v>1</v>
      </c>
      <c r="C570" s="10">
        <v>99.2</v>
      </c>
      <c r="D570" s="11">
        <v>7.15</v>
      </c>
      <c r="E570" s="10">
        <f t="shared" si="8"/>
        <v>49.519999999999996</v>
      </c>
      <c r="F570"/>
    </row>
    <row r="571" spans="1:6">
      <c r="A571" s="9">
        <v>2003</v>
      </c>
      <c r="B571" s="9">
        <v>2</v>
      </c>
      <c r="C571" s="10">
        <v>60.3</v>
      </c>
      <c r="D571" s="11">
        <v>1.83</v>
      </c>
      <c r="E571" s="10">
        <f t="shared" si="8"/>
        <v>26.18</v>
      </c>
      <c r="F571"/>
    </row>
    <row r="572" spans="1:6">
      <c r="A572" s="9">
        <v>2003</v>
      </c>
      <c r="B572" s="9">
        <v>3</v>
      </c>
      <c r="C572" s="10">
        <v>3.4</v>
      </c>
      <c r="D572" s="11">
        <v>6.09</v>
      </c>
      <c r="E572" s="10">
        <f t="shared" si="8"/>
        <v>0</v>
      </c>
      <c r="F572"/>
    </row>
    <row r="573" spans="1:6">
      <c r="A573" s="9">
        <v>2003</v>
      </c>
      <c r="B573" s="9">
        <v>4</v>
      </c>
      <c r="C573" s="10">
        <v>21.2</v>
      </c>
      <c r="D573" s="11">
        <v>11.31</v>
      </c>
      <c r="E573" s="10">
        <f t="shared" si="8"/>
        <v>2.7199999999999989</v>
      </c>
      <c r="F573"/>
    </row>
    <row r="574" spans="1:6">
      <c r="A574" s="9">
        <v>2003</v>
      </c>
      <c r="B574" s="9">
        <v>5</v>
      </c>
      <c r="C574" s="10">
        <v>61.5</v>
      </c>
      <c r="D574" s="11">
        <v>21.11</v>
      </c>
      <c r="E574" s="10">
        <f t="shared" si="8"/>
        <v>26.9</v>
      </c>
      <c r="F574"/>
    </row>
    <row r="575" spans="1:6">
      <c r="A575" s="9">
        <v>2003</v>
      </c>
      <c r="B575" s="9">
        <v>6</v>
      </c>
      <c r="C575" s="10">
        <v>6.7</v>
      </c>
      <c r="D575" s="11">
        <v>25.9</v>
      </c>
      <c r="E575" s="10">
        <f t="shared" si="8"/>
        <v>0</v>
      </c>
      <c r="F575"/>
    </row>
    <row r="576" spans="1:6">
      <c r="A576" s="9">
        <v>2003</v>
      </c>
      <c r="B576" s="9">
        <v>7</v>
      </c>
      <c r="C576" s="10">
        <v>4.5</v>
      </c>
      <c r="D576" s="11">
        <v>26.77</v>
      </c>
      <c r="E576" s="10">
        <f t="shared" si="8"/>
        <v>0</v>
      </c>
      <c r="F576"/>
    </row>
    <row r="577" spans="1:6">
      <c r="A577" s="9">
        <v>2003</v>
      </c>
      <c r="B577" s="9">
        <v>8</v>
      </c>
      <c r="C577" s="18">
        <v>0</v>
      </c>
      <c r="D577" s="11">
        <v>27.74</v>
      </c>
      <c r="E577" s="10">
        <f t="shared" si="8"/>
        <v>0</v>
      </c>
      <c r="F577"/>
    </row>
    <row r="578" spans="1:6" s="2" customFormat="1">
      <c r="A578" s="12">
        <v>2003</v>
      </c>
      <c r="B578" s="12">
        <v>9</v>
      </c>
      <c r="C578" s="13">
        <v>12.5</v>
      </c>
      <c r="D578" s="14">
        <v>20.93</v>
      </c>
      <c r="E578" s="10">
        <f t="shared" si="8"/>
        <v>0</v>
      </c>
      <c r="F578" s="2">
        <f>SUM( E567:E578)</f>
        <v>230.06</v>
      </c>
    </row>
    <row r="579" spans="1:6">
      <c r="A579" s="9">
        <v>2003</v>
      </c>
      <c r="B579" s="9">
        <v>10</v>
      </c>
      <c r="C579" s="10">
        <v>77.8</v>
      </c>
      <c r="D579" s="11">
        <v>16.21</v>
      </c>
      <c r="E579" s="10">
        <f t="shared" si="8"/>
        <v>36.68</v>
      </c>
      <c r="F579"/>
    </row>
    <row r="580" spans="1:6">
      <c r="A580" s="9">
        <v>2003</v>
      </c>
      <c r="B580" s="9">
        <v>11</v>
      </c>
      <c r="C580" s="10">
        <v>13.2</v>
      </c>
      <c r="D580" s="11" t="s">
        <v>10</v>
      </c>
      <c r="E580" s="10">
        <v>0</v>
      </c>
      <c r="F580"/>
    </row>
    <row r="581" spans="1:6">
      <c r="A581" s="9">
        <v>2003</v>
      </c>
      <c r="B581" s="9">
        <v>12</v>
      </c>
      <c r="C581" s="10">
        <v>59</v>
      </c>
      <c r="D581" s="11">
        <v>6.33</v>
      </c>
      <c r="E581" s="10">
        <f t="shared" ref="E581:E644" si="9">IF(C581&lt;=12.5,0,IF(C581&lt;=70&amp;C581&gt;=12.5,0.6*C581-10,0.8*C581-25))</f>
        <v>25.4</v>
      </c>
      <c r="F581"/>
    </row>
    <row r="582" spans="1:6">
      <c r="A582" s="9">
        <v>2004</v>
      </c>
      <c r="B582" s="9">
        <v>1</v>
      </c>
      <c r="C582" s="18">
        <v>105.8</v>
      </c>
      <c r="D582" s="11">
        <v>4.2699999999999996</v>
      </c>
      <c r="E582" s="10">
        <f t="shared" si="9"/>
        <v>53.48</v>
      </c>
      <c r="F582"/>
    </row>
    <row r="583" spans="1:6">
      <c r="A583" s="9">
        <v>2004</v>
      </c>
      <c r="B583" s="9">
        <v>2</v>
      </c>
      <c r="C583" s="18">
        <v>4.7</v>
      </c>
      <c r="D583" s="11">
        <v>5.9</v>
      </c>
      <c r="E583" s="10">
        <f t="shared" si="9"/>
        <v>0</v>
      </c>
      <c r="F583"/>
    </row>
    <row r="584" spans="1:6">
      <c r="A584" s="9">
        <v>2004</v>
      </c>
      <c r="B584" s="9">
        <v>3</v>
      </c>
      <c r="C584" s="18">
        <v>59.1</v>
      </c>
      <c r="D584" s="11">
        <v>9.6199999999999992</v>
      </c>
      <c r="E584" s="10">
        <f t="shared" si="9"/>
        <v>25.46</v>
      </c>
      <c r="F584"/>
    </row>
    <row r="585" spans="1:6">
      <c r="A585" s="9">
        <v>2004</v>
      </c>
      <c r="B585" s="9">
        <v>4</v>
      </c>
      <c r="C585" s="18">
        <v>24.4</v>
      </c>
      <c r="D585" s="11">
        <v>13.5</v>
      </c>
      <c r="E585" s="10">
        <f t="shared" si="9"/>
        <v>4.6399999999999988</v>
      </c>
      <c r="F585"/>
    </row>
    <row r="586" spans="1:6">
      <c r="A586" s="9">
        <v>2004</v>
      </c>
      <c r="B586" s="9">
        <v>5</v>
      </c>
      <c r="C586" s="18">
        <v>25.2</v>
      </c>
      <c r="D586" s="11">
        <v>18.149999999999999</v>
      </c>
      <c r="E586" s="10">
        <f t="shared" si="9"/>
        <v>5.1199999999999992</v>
      </c>
      <c r="F586"/>
    </row>
    <row r="587" spans="1:6">
      <c r="A587" s="9">
        <v>2004</v>
      </c>
      <c r="B587" s="9">
        <v>6</v>
      </c>
      <c r="C587" s="18">
        <v>49.5</v>
      </c>
      <c r="D587" s="11">
        <v>23.59</v>
      </c>
      <c r="E587" s="10">
        <f t="shared" si="9"/>
        <v>19.7</v>
      </c>
      <c r="F587"/>
    </row>
    <row r="588" spans="1:6">
      <c r="A588" s="9">
        <v>2004</v>
      </c>
      <c r="B588" s="9">
        <v>7</v>
      </c>
      <c r="C588" s="18">
        <v>8.5</v>
      </c>
      <c r="D588" s="11">
        <v>26.72</v>
      </c>
      <c r="E588" s="10">
        <f t="shared" si="9"/>
        <v>0</v>
      </c>
      <c r="F588"/>
    </row>
    <row r="589" spans="1:6">
      <c r="A589" s="9">
        <v>2004</v>
      </c>
      <c r="B589" s="9">
        <v>8</v>
      </c>
      <c r="C589" s="18">
        <v>15.5</v>
      </c>
      <c r="D589" s="11">
        <v>25.3</v>
      </c>
      <c r="E589" s="10">
        <v>0</v>
      </c>
      <c r="F589"/>
    </row>
    <row r="590" spans="1:6" s="2" customFormat="1">
      <c r="A590" s="12">
        <v>2004</v>
      </c>
      <c r="B590" s="12">
        <v>9</v>
      </c>
      <c r="C590" s="19">
        <v>0.8</v>
      </c>
      <c r="D590" s="14">
        <v>22.16</v>
      </c>
      <c r="E590" s="10">
        <f t="shared" si="9"/>
        <v>0</v>
      </c>
      <c r="F590" s="2">
        <f>SUM( E579:E590)</f>
        <v>170.48</v>
      </c>
    </row>
    <row r="591" spans="1:6">
      <c r="A591" s="9">
        <v>2004</v>
      </c>
      <c r="B591" s="9">
        <v>10</v>
      </c>
      <c r="C591" s="18">
        <v>28.3</v>
      </c>
      <c r="D591" s="11">
        <v>17.690000000000001</v>
      </c>
      <c r="E591" s="10">
        <f t="shared" si="9"/>
        <v>6.98</v>
      </c>
      <c r="F591"/>
    </row>
    <row r="592" spans="1:6">
      <c r="A592" s="9">
        <v>2004</v>
      </c>
      <c r="B592" s="9">
        <v>11</v>
      </c>
      <c r="C592" s="18">
        <v>25.6</v>
      </c>
      <c r="D592" s="11">
        <v>11.56</v>
      </c>
      <c r="E592" s="10">
        <f t="shared" si="9"/>
        <v>5.3599999999999994</v>
      </c>
      <c r="F592"/>
    </row>
    <row r="593" spans="1:6">
      <c r="A593" s="9">
        <v>2004</v>
      </c>
      <c r="B593" s="9">
        <v>12</v>
      </c>
      <c r="C593" s="18">
        <v>99.8</v>
      </c>
      <c r="D593" s="11">
        <v>7.94</v>
      </c>
      <c r="E593" s="10">
        <f t="shared" si="9"/>
        <v>49.879999999999995</v>
      </c>
      <c r="F593"/>
    </row>
    <row r="594" spans="1:6">
      <c r="A594" s="9">
        <v>2005</v>
      </c>
      <c r="B594" s="9">
        <v>1</v>
      </c>
      <c r="C594" s="18">
        <v>184.8</v>
      </c>
      <c r="D594" s="11">
        <v>6.03</v>
      </c>
      <c r="E594" s="10">
        <f t="shared" si="9"/>
        <v>100.88000000000001</v>
      </c>
      <c r="F594"/>
    </row>
    <row r="595" spans="1:6">
      <c r="A595" s="9">
        <v>2005</v>
      </c>
      <c r="B595" s="9">
        <v>2</v>
      </c>
      <c r="C595" s="18">
        <v>138.19999999999999</v>
      </c>
      <c r="D595" s="11">
        <v>5.44</v>
      </c>
      <c r="E595" s="10">
        <f t="shared" si="9"/>
        <v>72.919999999999987</v>
      </c>
      <c r="F595"/>
    </row>
    <row r="596" spans="1:6">
      <c r="A596" s="9">
        <v>2005</v>
      </c>
      <c r="B596" s="9">
        <v>3</v>
      </c>
      <c r="C596" s="18">
        <v>28.5</v>
      </c>
      <c r="D596" s="11">
        <v>8.81</v>
      </c>
      <c r="E596" s="10">
        <f t="shared" si="9"/>
        <v>7.0999999999999979</v>
      </c>
      <c r="F596"/>
    </row>
    <row r="597" spans="1:6">
      <c r="A597" s="9">
        <v>2005</v>
      </c>
      <c r="B597" s="9">
        <v>4</v>
      </c>
      <c r="C597" s="18">
        <v>10.6</v>
      </c>
      <c r="D597" s="11">
        <v>14.04</v>
      </c>
      <c r="E597" s="10">
        <f t="shared" si="9"/>
        <v>0</v>
      </c>
      <c r="F597"/>
    </row>
    <row r="598" spans="1:6">
      <c r="A598" s="9">
        <v>2005</v>
      </c>
      <c r="B598" s="9">
        <v>5</v>
      </c>
      <c r="C598" s="18">
        <v>139.80000000000001</v>
      </c>
      <c r="D598" s="11">
        <v>19.64</v>
      </c>
      <c r="E598" s="10">
        <f t="shared" si="9"/>
        <v>73.88000000000001</v>
      </c>
      <c r="F598"/>
    </row>
    <row r="599" spans="1:6">
      <c r="A599" s="9">
        <v>2005</v>
      </c>
      <c r="B599" s="9">
        <v>6</v>
      </c>
      <c r="C599" s="18">
        <v>42.3</v>
      </c>
      <c r="D599" s="11">
        <v>23.18</v>
      </c>
      <c r="E599" s="10">
        <f t="shared" si="9"/>
        <v>15.379999999999999</v>
      </c>
      <c r="F599"/>
    </row>
    <row r="600" spans="1:6">
      <c r="A600" s="9">
        <v>2005</v>
      </c>
      <c r="B600" s="9">
        <v>7</v>
      </c>
      <c r="C600" s="18">
        <v>16.600000000000001</v>
      </c>
      <c r="D600" s="11">
        <v>27.15</v>
      </c>
      <c r="E600" s="10">
        <f t="shared" si="9"/>
        <v>-3.9999999999999147E-2</v>
      </c>
      <c r="F600"/>
    </row>
    <row r="601" spans="1:6">
      <c r="A601" s="9">
        <v>2005</v>
      </c>
      <c r="B601" s="9">
        <v>8</v>
      </c>
      <c r="C601" s="18">
        <v>11.2</v>
      </c>
      <c r="D601" s="11">
        <v>26.85</v>
      </c>
      <c r="E601" s="10">
        <f t="shared" si="9"/>
        <v>0</v>
      </c>
      <c r="F601"/>
    </row>
    <row r="602" spans="1:6" s="2" customFormat="1">
      <c r="A602" s="12">
        <v>2005</v>
      </c>
      <c r="B602" s="12">
        <v>9</v>
      </c>
      <c r="C602" s="19">
        <v>3</v>
      </c>
      <c r="D602" s="14">
        <v>22.37</v>
      </c>
      <c r="E602" s="10">
        <f t="shared" si="9"/>
        <v>0</v>
      </c>
      <c r="F602" s="2">
        <f>SUM( E591:E602)</f>
        <v>332.34</v>
      </c>
    </row>
    <row r="603" spans="1:6">
      <c r="A603" s="9">
        <v>2005</v>
      </c>
      <c r="B603" s="9">
        <v>10</v>
      </c>
      <c r="C603" s="18">
        <v>46.6</v>
      </c>
      <c r="D603" s="11">
        <v>15.13</v>
      </c>
      <c r="E603" s="10">
        <f t="shared" si="9"/>
        <v>17.96</v>
      </c>
      <c r="F603"/>
    </row>
    <row r="604" spans="1:6">
      <c r="A604" s="9">
        <v>2005</v>
      </c>
      <c r="B604" s="9">
        <v>11</v>
      </c>
      <c r="C604" s="18">
        <v>165.1</v>
      </c>
      <c r="D604" s="11">
        <v>9.48</v>
      </c>
      <c r="E604" s="10">
        <f t="shared" si="9"/>
        <v>89.059999999999988</v>
      </c>
      <c r="F604"/>
    </row>
    <row r="605" spans="1:6">
      <c r="A605" s="9">
        <v>2005</v>
      </c>
      <c r="B605" s="9">
        <v>12</v>
      </c>
      <c r="C605" s="18">
        <v>132.69999999999999</v>
      </c>
      <c r="D605" s="11">
        <v>7.85</v>
      </c>
      <c r="E605" s="10">
        <f t="shared" si="9"/>
        <v>69.61999999999999</v>
      </c>
      <c r="F605"/>
    </row>
    <row r="606" spans="1:6">
      <c r="A606" s="9">
        <v>2006</v>
      </c>
      <c r="B606" s="9">
        <v>1</v>
      </c>
      <c r="C606" s="18">
        <v>156</v>
      </c>
      <c r="D606" s="11">
        <v>2.78</v>
      </c>
      <c r="E606" s="10">
        <f t="shared" si="9"/>
        <v>83.6</v>
      </c>
      <c r="F606"/>
    </row>
    <row r="607" spans="1:6">
      <c r="A607" s="9">
        <v>2006</v>
      </c>
      <c r="B607" s="9">
        <v>2</v>
      </c>
      <c r="C607" s="18">
        <v>60</v>
      </c>
      <c r="D607" s="11">
        <v>4.5999999999999996</v>
      </c>
      <c r="E607" s="10">
        <f t="shared" si="9"/>
        <v>26</v>
      </c>
      <c r="F607"/>
    </row>
    <row r="608" spans="1:6">
      <c r="A608" s="9">
        <v>2006</v>
      </c>
      <c r="B608" s="9">
        <v>3</v>
      </c>
      <c r="C608" s="18">
        <v>141</v>
      </c>
      <c r="D608" s="11">
        <v>9.5299999999999994</v>
      </c>
      <c r="E608" s="10">
        <f t="shared" si="9"/>
        <v>74.599999999999994</v>
      </c>
      <c r="F608"/>
    </row>
    <row r="609" spans="1:6">
      <c r="A609" s="9">
        <v>2006</v>
      </c>
      <c r="B609" s="9">
        <v>4</v>
      </c>
      <c r="C609" s="18">
        <v>9.4</v>
      </c>
      <c r="D609" s="11">
        <v>14.59</v>
      </c>
      <c r="E609" s="10">
        <f t="shared" si="9"/>
        <v>0</v>
      </c>
      <c r="F609"/>
    </row>
    <row r="610" spans="1:6">
      <c r="A610" s="9">
        <v>2006</v>
      </c>
      <c r="B610" s="9">
        <v>5</v>
      </c>
      <c r="C610" s="18">
        <v>35.299999999999997</v>
      </c>
      <c r="D610" s="11">
        <v>18.59</v>
      </c>
      <c r="E610" s="10">
        <f t="shared" si="9"/>
        <v>11.179999999999996</v>
      </c>
      <c r="F610"/>
    </row>
    <row r="611" spans="1:6">
      <c r="A611" s="9">
        <v>2006</v>
      </c>
      <c r="B611" s="9">
        <v>6</v>
      </c>
      <c r="C611" s="18">
        <v>41.9</v>
      </c>
      <c r="D611" s="11">
        <v>24.09</v>
      </c>
      <c r="E611" s="10">
        <f t="shared" si="9"/>
        <v>15.139999999999997</v>
      </c>
      <c r="F611"/>
    </row>
    <row r="612" spans="1:6">
      <c r="A612" s="9">
        <v>2006</v>
      </c>
      <c r="B612" s="9">
        <v>7</v>
      </c>
      <c r="C612" s="18">
        <v>22.4</v>
      </c>
      <c r="D612" s="11">
        <v>26.71</v>
      </c>
      <c r="E612" s="10">
        <f t="shared" si="9"/>
        <v>3.4399999999999995</v>
      </c>
      <c r="F612"/>
    </row>
    <row r="613" spans="1:6">
      <c r="A613" s="9">
        <v>2006</v>
      </c>
      <c r="B613" s="9">
        <v>8</v>
      </c>
      <c r="C613" s="18">
        <v>28.1</v>
      </c>
      <c r="D613" s="11">
        <v>27.66</v>
      </c>
      <c r="E613" s="10">
        <f t="shared" si="9"/>
        <v>6.8599999999999994</v>
      </c>
      <c r="F613"/>
    </row>
    <row r="614" spans="1:6" s="2" customFormat="1">
      <c r="A614" s="12">
        <v>2006</v>
      </c>
      <c r="B614" s="12">
        <v>9</v>
      </c>
      <c r="C614" s="19">
        <v>172.8</v>
      </c>
      <c r="D614" s="14">
        <v>21.45</v>
      </c>
      <c r="E614" s="10">
        <f t="shared" si="9"/>
        <v>93.68</v>
      </c>
      <c r="F614" s="2">
        <f>SUM( E603:E614)</f>
        <v>491.14000000000004</v>
      </c>
    </row>
    <row r="615" spans="1:6">
      <c r="A615" s="9">
        <v>2006</v>
      </c>
      <c r="B615" s="9">
        <v>10</v>
      </c>
      <c r="C615" s="18">
        <v>34.799999999999997</v>
      </c>
      <c r="D615" s="11">
        <v>16.38</v>
      </c>
      <c r="E615" s="10">
        <f t="shared" si="9"/>
        <v>10.879999999999999</v>
      </c>
      <c r="F615"/>
    </row>
    <row r="616" spans="1:6">
      <c r="A616" s="9">
        <v>2006</v>
      </c>
      <c r="B616" s="9">
        <v>11</v>
      </c>
      <c r="C616" s="18">
        <v>46.4</v>
      </c>
      <c r="D616" s="11">
        <v>10.11</v>
      </c>
      <c r="E616" s="10">
        <f t="shared" si="9"/>
        <v>17.84</v>
      </c>
      <c r="F616"/>
    </row>
    <row r="617" spans="1:6">
      <c r="A617" s="9">
        <v>2006</v>
      </c>
      <c r="B617" s="9">
        <v>12</v>
      </c>
      <c r="C617" s="18">
        <v>19.3</v>
      </c>
      <c r="D617" s="11">
        <v>6.56</v>
      </c>
      <c r="E617" s="10">
        <f t="shared" si="9"/>
        <v>1.58</v>
      </c>
      <c r="F617"/>
    </row>
    <row r="618" spans="1:6">
      <c r="A618" s="9">
        <v>2007</v>
      </c>
      <c r="B618" s="9">
        <v>1</v>
      </c>
      <c r="C618" s="18">
        <v>3.8</v>
      </c>
      <c r="D618" s="11">
        <v>9.18</v>
      </c>
      <c r="E618" s="10">
        <f t="shared" si="9"/>
        <v>0</v>
      </c>
      <c r="F618"/>
    </row>
    <row r="619" spans="1:6">
      <c r="A619" s="9">
        <v>2007</v>
      </c>
      <c r="B619" s="9">
        <v>2</v>
      </c>
      <c r="C619" s="18">
        <v>13.6</v>
      </c>
      <c r="D619" s="11">
        <v>7.95</v>
      </c>
      <c r="E619" s="10">
        <v>0</v>
      </c>
      <c r="F619"/>
    </row>
    <row r="620" spans="1:6">
      <c r="A620" s="9">
        <v>2007</v>
      </c>
      <c r="B620" s="9">
        <v>3</v>
      </c>
      <c r="C620" s="18">
        <v>68.599999999999994</v>
      </c>
      <c r="D620" s="11">
        <v>10.199999999999999</v>
      </c>
      <c r="E620" s="10">
        <f t="shared" si="9"/>
        <v>31.159999999999997</v>
      </c>
      <c r="F620"/>
    </row>
    <row r="621" spans="1:6">
      <c r="A621" s="9">
        <v>2007</v>
      </c>
      <c r="B621" s="9">
        <v>4</v>
      </c>
      <c r="C621" s="18">
        <v>6.2</v>
      </c>
      <c r="D621" s="11">
        <v>13.96</v>
      </c>
      <c r="E621" s="10">
        <f t="shared" si="9"/>
        <v>0</v>
      </c>
      <c r="F621"/>
    </row>
    <row r="622" spans="1:6">
      <c r="A622" s="9">
        <v>2007</v>
      </c>
      <c r="B622" s="9">
        <v>5</v>
      </c>
      <c r="C622" s="18">
        <v>72.599999999999994</v>
      </c>
      <c r="D622" s="11">
        <v>20.04</v>
      </c>
      <c r="E622" s="10">
        <f t="shared" si="9"/>
        <v>33.559999999999995</v>
      </c>
      <c r="F622"/>
    </row>
    <row r="623" spans="1:6">
      <c r="A623" s="9">
        <v>2007</v>
      </c>
      <c r="B623" s="9">
        <v>6</v>
      </c>
      <c r="C623" s="18">
        <v>12.2</v>
      </c>
      <c r="D623" s="11">
        <v>27.25</v>
      </c>
      <c r="E623" s="10">
        <f t="shared" si="9"/>
        <v>0</v>
      </c>
      <c r="F623"/>
    </row>
    <row r="624" spans="1:6">
      <c r="A624" s="9">
        <v>2007</v>
      </c>
      <c r="B624" s="9">
        <v>7</v>
      </c>
      <c r="C624" s="18">
        <v>0</v>
      </c>
      <c r="D624" s="11">
        <v>29.34</v>
      </c>
      <c r="E624" s="10">
        <f t="shared" si="9"/>
        <v>0</v>
      </c>
      <c r="F624"/>
    </row>
    <row r="625" spans="1:6">
      <c r="A625" s="9">
        <v>2007</v>
      </c>
      <c r="B625" s="9">
        <v>8</v>
      </c>
      <c r="C625" s="18">
        <v>1.4</v>
      </c>
      <c r="D625" s="11">
        <v>27.65</v>
      </c>
      <c r="E625" s="10">
        <f t="shared" si="9"/>
        <v>0</v>
      </c>
      <c r="F625"/>
    </row>
    <row r="626" spans="1:6" s="2" customFormat="1">
      <c r="A626" s="12">
        <v>2007</v>
      </c>
      <c r="B626" s="12">
        <v>9</v>
      </c>
      <c r="C626" s="19">
        <v>33.9</v>
      </c>
      <c r="D626" s="14">
        <v>20.94</v>
      </c>
      <c r="E626" s="10">
        <f t="shared" si="9"/>
        <v>10.34</v>
      </c>
      <c r="F626" s="2">
        <f>SUM( E615:E626)</f>
        <v>105.35999999999999</v>
      </c>
    </row>
    <row r="627" spans="1:6">
      <c r="A627" s="9">
        <v>2007</v>
      </c>
      <c r="B627" s="9">
        <v>10</v>
      </c>
      <c r="C627" s="18">
        <v>101.8</v>
      </c>
      <c r="D627" s="11">
        <v>1.63</v>
      </c>
      <c r="E627" s="10">
        <f t="shared" si="9"/>
        <v>51.08</v>
      </c>
      <c r="F627"/>
    </row>
    <row r="628" spans="1:6">
      <c r="A628" s="9">
        <v>2007</v>
      </c>
      <c r="B628" s="9">
        <v>11</v>
      </c>
      <c r="C628" s="18">
        <v>129.5</v>
      </c>
      <c r="D628" s="11">
        <v>10.16</v>
      </c>
      <c r="E628" s="10">
        <f t="shared" si="9"/>
        <v>67.7</v>
      </c>
      <c r="F628"/>
    </row>
    <row r="629" spans="1:6">
      <c r="A629" s="9">
        <v>2007</v>
      </c>
      <c r="B629" s="9">
        <v>12</v>
      </c>
      <c r="C629" s="18">
        <v>56.4</v>
      </c>
      <c r="D629" s="11">
        <v>5.03</v>
      </c>
      <c r="E629" s="10">
        <f t="shared" si="9"/>
        <v>23.839999999999996</v>
      </c>
      <c r="F629"/>
    </row>
    <row r="630" spans="1:6">
      <c r="A630" s="9">
        <v>2008</v>
      </c>
      <c r="B630" s="9">
        <v>1</v>
      </c>
      <c r="C630" s="18">
        <v>39.200000000000003</v>
      </c>
      <c r="D630" s="11">
        <v>4.0999999999999996</v>
      </c>
      <c r="E630" s="10">
        <f t="shared" si="9"/>
        <v>13.52</v>
      </c>
      <c r="F630"/>
    </row>
    <row r="631" spans="1:6">
      <c r="A631" s="9">
        <v>2008</v>
      </c>
      <c r="B631" s="9">
        <v>2</v>
      </c>
      <c r="C631" s="18">
        <v>5.6</v>
      </c>
      <c r="D631" s="11">
        <v>5.81</v>
      </c>
      <c r="E631" s="10">
        <f t="shared" si="9"/>
        <v>0</v>
      </c>
      <c r="F631"/>
    </row>
    <row r="632" spans="1:6">
      <c r="A632" s="9">
        <v>2008</v>
      </c>
      <c r="B632" s="9">
        <v>3</v>
      </c>
      <c r="C632" s="18">
        <v>37.5</v>
      </c>
      <c r="D632" s="11">
        <v>11.97</v>
      </c>
      <c r="E632" s="10">
        <f t="shared" si="9"/>
        <v>12.5</v>
      </c>
      <c r="F632"/>
    </row>
    <row r="633" spans="1:6">
      <c r="A633" s="9">
        <v>2008</v>
      </c>
      <c r="B633" s="9">
        <v>4</v>
      </c>
      <c r="C633" s="18">
        <v>41.3</v>
      </c>
      <c r="D633" s="11">
        <v>15.06</v>
      </c>
      <c r="E633" s="10">
        <f t="shared" si="9"/>
        <v>14.779999999999998</v>
      </c>
      <c r="F633"/>
    </row>
    <row r="634" spans="1:6">
      <c r="A634" s="9">
        <v>2008</v>
      </c>
      <c r="B634" s="9">
        <v>5</v>
      </c>
      <c r="C634" s="18">
        <v>8.8000000000000007</v>
      </c>
      <c r="D634" s="11">
        <v>19.73</v>
      </c>
      <c r="E634" s="10">
        <f t="shared" si="9"/>
        <v>0</v>
      </c>
      <c r="F634"/>
    </row>
    <row r="635" spans="1:6">
      <c r="A635" s="9">
        <v>2008</v>
      </c>
      <c r="B635" s="9">
        <v>6</v>
      </c>
      <c r="C635" s="18">
        <v>19.7</v>
      </c>
      <c r="D635" s="11">
        <v>25.06</v>
      </c>
      <c r="E635" s="10">
        <f t="shared" si="9"/>
        <v>1.8199999999999985</v>
      </c>
      <c r="F635"/>
    </row>
    <row r="636" spans="1:6">
      <c r="A636" s="9">
        <v>2008</v>
      </c>
      <c r="B636" s="9">
        <v>7</v>
      </c>
      <c r="C636" s="18">
        <v>27.4</v>
      </c>
      <c r="D636" s="11">
        <v>26.99</v>
      </c>
      <c r="E636" s="10">
        <f t="shared" si="9"/>
        <v>6.4399999999999977</v>
      </c>
      <c r="F636"/>
    </row>
    <row r="637" spans="1:6">
      <c r="A637" s="9">
        <v>2008</v>
      </c>
      <c r="B637" s="9">
        <v>8</v>
      </c>
      <c r="C637" s="18">
        <v>5.2</v>
      </c>
      <c r="D637" s="11">
        <v>28.02</v>
      </c>
      <c r="E637" s="10">
        <f t="shared" si="9"/>
        <v>0</v>
      </c>
      <c r="F637"/>
    </row>
    <row r="638" spans="1:6" s="2" customFormat="1">
      <c r="A638" s="12">
        <v>2008</v>
      </c>
      <c r="B638" s="12">
        <v>9</v>
      </c>
      <c r="C638" s="19">
        <v>8.6999999999999993</v>
      </c>
      <c r="D638" s="14">
        <v>21.72</v>
      </c>
      <c r="E638" s="10">
        <f t="shared" si="9"/>
        <v>0</v>
      </c>
      <c r="F638" s="2">
        <f>SUM( E627:E638)</f>
        <v>191.68</v>
      </c>
    </row>
    <row r="639" spans="1:6">
      <c r="A639" s="9">
        <v>2008</v>
      </c>
      <c r="B639" s="9">
        <v>10</v>
      </c>
      <c r="C639" s="18">
        <v>36</v>
      </c>
      <c r="D639" s="11">
        <v>16.88</v>
      </c>
      <c r="E639" s="10">
        <f t="shared" si="9"/>
        <v>11.599999999999998</v>
      </c>
      <c r="F639"/>
    </row>
    <row r="640" spans="1:6">
      <c r="A640" s="9">
        <v>2008</v>
      </c>
      <c r="B640" s="9">
        <v>11</v>
      </c>
      <c r="C640" s="18">
        <v>15.1</v>
      </c>
      <c r="D640" s="11">
        <v>12.03</v>
      </c>
      <c r="E640" s="10">
        <v>0</v>
      </c>
      <c r="F640"/>
    </row>
    <row r="641" spans="1:6">
      <c r="A641" s="9">
        <v>2008</v>
      </c>
      <c r="B641" s="9">
        <v>12</v>
      </c>
      <c r="C641" s="18">
        <v>31.2</v>
      </c>
      <c r="D641" s="11">
        <v>8.4600000000000009</v>
      </c>
      <c r="E641" s="10">
        <f t="shared" si="9"/>
        <v>8.7199999999999989</v>
      </c>
      <c r="F641"/>
    </row>
    <row r="642" spans="1:6">
      <c r="A642" s="9">
        <v>2009</v>
      </c>
      <c r="B642" s="9">
        <v>1</v>
      </c>
      <c r="C642" s="10">
        <v>91.8</v>
      </c>
      <c r="D642" s="11">
        <v>6.69</v>
      </c>
      <c r="E642" s="10">
        <f t="shared" si="9"/>
        <v>45.08</v>
      </c>
      <c r="F642"/>
    </row>
    <row r="643" spans="1:6">
      <c r="A643" s="9">
        <v>2009</v>
      </c>
      <c r="B643" s="9">
        <v>2</v>
      </c>
      <c r="C643" s="10">
        <v>72.3</v>
      </c>
      <c r="D643" s="11">
        <v>6.92</v>
      </c>
      <c r="E643" s="10">
        <f t="shared" si="9"/>
        <v>33.379999999999995</v>
      </c>
      <c r="F643"/>
    </row>
    <row r="644" spans="1:6">
      <c r="A644" s="9">
        <v>2009</v>
      </c>
      <c r="B644" s="9">
        <v>3</v>
      </c>
      <c r="C644" s="10">
        <v>44.7</v>
      </c>
      <c r="D644" s="11">
        <v>9.0299999999999994</v>
      </c>
      <c r="E644" s="10">
        <f t="shared" si="9"/>
        <v>16.82</v>
      </c>
      <c r="F644"/>
    </row>
    <row r="645" spans="1:6">
      <c r="A645" s="9">
        <v>2009</v>
      </c>
      <c r="B645" s="9">
        <v>4</v>
      </c>
      <c r="C645" s="10">
        <v>16.3</v>
      </c>
      <c r="D645" s="11">
        <v>13.67</v>
      </c>
      <c r="E645" s="10">
        <v>0</v>
      </c>
      <c r="F645"/>
    </row>
    <row r="646" spans="1:6">
      <c r="A646" s="9">
        <v>2009</v>
      </c>
      <c r="B646" s="9">
        <v>5</v>
      </c>
      <c r="C646" s="10">
        <v>25.4</v>
      </c>
      <c r="D646" s="11">
        <v>18.93</v>
      </c>
      <c r="E646" s="10">
        <f t="shared" ref="E646:E709" si="10">IF(C646&lt;=12.5,0,IF(C646&lt;=70&amp;C646&gt;=12.5,0.6*C646-10,0.8*C646-25))</f>
        <v>5.2399999999999984</v>
      </c>
      <c r="F646"/>
    </row>
    <row r="647" spans="1:6">
      <c r="A647" s="9">
        <v>2009</v>
      </c>
      <c r="B647" s="9">
        <v>6</v>
      </c>
      <c r="C647" s="10">
        <v>11.2</v>
      </c>
      <c r="D647" s="11">
        <v>24.03</v>
      </c>
      <c r="E647" s="10">
        <f t="shared" si="10"/>
        <v>0</v>
      </c>
      <c r="F647"/>
    </row>
    <row r="648" spans="1:6">
      <c r="A648" s="9">
        <v>2009</v>
      </c>
      <c r="B648" s="9">
        <v>7</v>
      </c>
      <c r="C648" s="10">
        <v>3.4</v>
      </c>
      <c r="D648" s="11">
        <v>28.43</v>
      </c>
      <c r="E648" s="10">
        <f t="shared" si="10"/>
        <v>0</v>
      </c>
      <c r="F648"/>
    </row>
    <row r="649" spans="1:6">
      <c r="A649" s="9">
        <v>2009</v>
      </c>
      <c r="B649" s="9">
        <v>8</v>
      </c>
      <c r="C649" s="18">
        <v>0</v>
      </c>
      <c r="D649" s="11">
        <v>27.06</v>
      </c>
      <c r="E649" s="10">
        <f t="shared" si="10"/>
        <v>0</v>
      </c>
      <c r="F649"/>
    </row>
    <row r="650" spans="1:6" s="2" customFormat="1">
      <c r="A650" s="12">
        <v>2009</v>
      </c>
      <c r="B650" s="12">
        <v>9</v>
      </c>
      <c r="C650" s="13">
        <v>53.2</v>
      </c>
      <c r="D650" s="14">
        <v>21.82</v>
      </c>
      <c r="E650" s="10">
        <f t="shared" si="10"/>
        <v>21.92</v>
      </c>
      <c r="F650" s="2">
        <f>SUM( E639:E650)</f>
        <v>142.76</v>
      </c>
    </row>
    <row r="651" spans="1:6">
      <c r="A651" s="9">
        <v>2009</v>
      </c>
      <c r="B651" s="9">
        <v>10</v>
      </c>
      <c r="C651" s="10">
        <v>39.6</v>
      </c>
      <c r="D651" s="11">
        <v>16.57</v>
      </c>
      <c r="E651" s="10">
        <f t="shared" si="10"/>
        <v>13.760000000000002</v>
      </c>
      <c r="F651"/>
    </row>
    <row r="652" spans="1:6">
      <c r="A652" s="9">
        <v>2009</v>
      </c>
      <c r="B652" s="9">
        <v>11</v>
      </c>
      <c r="C652" s="10">
        <v>57.5</v>
      </c>
      <c r="D652" s="11">
        <v>11.4</v>
      </c>
      <c r="E652" s="10">
        <f t="shared" si="10"/>
        <v>24.5</v>
      </c>
      <c r="F652"/>
    </row>
    <row r="653" spans="1:6">
      <c r="A653" s="9">
        <v>2009</v>
      </c>
      <c r="B653" s="9">
        <v>12</v>
      </c>
      <c r="C653" s="10">
        <v>120</v>
      </c>
      <c r="D653" s="11">
        <v>10.17</v>
      </c>
      <c r="E653" s="10">
        <f t="shared" si="10"/>
        <v>62</v>
      </c>
      <c r="F653"/>
    </row>
    <row r="654" spans="1:6">
      <c r="A654" s="9">
        <v>2010</v>
      </c>
      <c r="B654" s="9">
        <v>1</v>
      </c>
      <c r="C654" s="10">
        <v>36.5</v>
      </c>
      <c r="D654" s="11">
        <v>6.65</v>
      </c>
      <c r="E654" s="10">
        <f t="shared" si="10"/>
        <v>11.899999999999999</v>
      </c>
      <c r="F654"/>
    </row>
    <row r="655" spans="1:6">
      <c r="A655" s="9">
        <v>2010</v>
      </c>
      <c r="B655" s="9">
        <v>2</v>
      </c>
      <c r="C655" s="10">
        <v>155</v>
      </c>
      <c r="D655" s="11">
        <v>7.88</v>
      </c>
      <c r="E655" s="10">
        <f t="shared" si="10"/>
        <v>83</v>
      </c>
      <c r="F655"/>
    </row>
    <row r="656" spans="1:6">
      <c r="A656" s="9">
        <v>2010</v>
      </c>
      <c r="B656" s="9">
        <v>3</v>
      </c>
      <c r="C656" s="10">
        <v>48.7</v>
      </c>
      <c r="D656" s="11">
        <v>8.83</v>
      </c>
      <c r="E656" s="10">
        <f t="shared" si="10"/>
        <v>19.22</v>
      </c>
      <c r="F656"/>
    </row>
    <row r="657" spans="1:6">
      <c r="A657" s="9">
        <v>2010</v>
      </c>
      <c r="B657" s="9">
        <v>4</v>
      </c>
      <c r="C657" s="10">
        <v>24.6</v>
      </c>
      <c r="D657" s="11">
        <v>15.49</v>
      </c>
      <c r="E657" s="10">
        <f t="shared" si="10"/>
        <v>4.76</v>
      </c>
      <c r="F657"/>
    </row>
    <row r="658" spans="1:6">
      <c r="A658" s="9">
        <v>2010</v>
      </c>
      <c r="B658" s="9">
        <v>5</v>
      </c>
      <c r="C658" s="10">
        <v>19.2</v>
      </c>
      <c r="D658" s="11">
        <v>20.67</v>
      </c>
      <c r="E658" s="10">
        <f t="shared" si="10"/>
        <v>1.5199999999999996</v>
      </c>
      <c r="F658"/>
    </row>
    <row r="659" spans="1:6">
      <c r="A659" s="9">
        <v>2010</v>
      </c>
      <c r="B659" s="9">
        <v>6</v>
      </c>
      <c r="C659" s="10">
        <v>46</v>
      </c>
      <c r="D659" s="11">
        <v>24.77</v>
      </c>
      <c r="E659" s="10">
        <f t="shared" si="10"/>
        <v>17.599999999999998</v>
      </c>
      <c r="F659"/>
    </row>
    <row r="660" spans="1:6">
      <c r="A660" s="9">
        <v>2010</v>
      </c>
      <c r="B660" s="9">
        <v>7</v>
      </c>
      <c r="C660" s="10">
        <v>45.3</v>
      </c>
      <c r="D660" s="11">
        <v>27.27</v>
      </c>
      <c r="E660" s="10">
        <f t="shared" si="10"/>
        <v>17.179999999999996</v>
      </c>
      <c r="F660"/>
    </row>
    <row r="661" spans="1:6">
      <c r="A661" s="9">
        <v>2010</v>
      </c>
      <c r="B661" s="9">
        <v>8</v>
      </c>
      <c r="C661" s="18">
        <v>0</v>
      </c>
      <c r="D661" s="11">
        <v>29.36</v>
      </c>
      <c r="E661" s="10">
        <f t="shared" si="10"/>
        <v>0</v>
      </c>
      <c r="F661"/>
    </row>
    <row r="662" spans="1:6" s="2" customFormat="1">
      <c r="A662" s="12">
        <v>2010</v>
      </c>
      <c r="B662" s="12">
        <v>9</v>
      </c>
      <c r="C662" s="13">
        <v>41.6</v>
      </c>
      <c r="D662" s="14">
        <v>22.75</v>
      </c>
      <c r="E662" s="10">
        <f t="shared" si="10"/>
        <v>14.96</v>
      </c>
      <c r="F662" s="2">
        <f>SUM( E651:E662)</f>
        <v>270.39999999999998</v>
      </c>
    </row>
    <row r="663" spans="1:6">
      <c r="A663" s="9">
        <v>2010</v>
      </c>
      <c r="B663" s="9">
        <v>10</v>
      </c>
      <c r="C663" s="10">
        <v>134.19999999999999</v>
      </c>
      <c r="D663" s="11">
        <v>15.34</v>
      </c>
      <c r="E663" s="10">
        <f t="shared" si="10"/>
        <v>70.52</v>
      </c>
      <c r="F663"/>
    </row>
    <row r="664" spans="1:6">
      <c r="A664" s="9">
        <v>2010</v>
      </c>
      <c r="B664" s="9">
        <v>11</v>
      </c>
      <c r="C664" s="10">
        <v>51.4</v>
      </c>
      <c r="D664" s="11">
        <v>15.34</v>
      </c>
      <c r="E664" s="10">
        <f t="shared" si="10"/>
        <v>20.839999999999996</v>
      </c>
      <c r="F664"/>
    </row>
    <row r="665" spans="1:6">
      <c r="A665" s="9">
        <v>2010</v>
      </c>
      <c r="B665" s="9">
        <v>12</v>
      </c>
      <c r="C665" s="10">
        <v>48.4</v>
      </c>
      <c r="D665" s="11">
        <v>9.51</v>
      </c>
      <c r="E665" s="10">
        <f t="shared" si="10"/>
        <v>19.04</v>
      </c>
      <c r="F665"/>
    </row>
    <row r="666" spans="1:6">
      <c r="A666" s="9">
        <v>2011</v>
      </c>
      <c r="B666" s="9">
        <v>1</v>
      </c>
      <c r="C666" s="18">
        <v>41.8</v>
      </c>
      <c r="D666" s="11">
        <v>4.63</v>
      </c>
      <c r="E666" s="10">
        <f t="shared" si="10"/>
        <v>15.079999999999998</v>
      </c>
      <c r="F666"/>
    </row>
    <row r="667" spans="1:6">
      <c r="A667" s="9">
        <v>2011</v>
      </c>
      <c r="B667" s="9">
        <v>2</v>
      </c>
      <c r="C667" s="18">
        <v>11.3</v>
      </c>
      <c r="D667" s="11">
        <v>5.0199999999999996</v>
      </c>
      <c r="E667" s="10">
        <f t="shared" si="10"/>
        <v>0</v>
      </c>
      <c r="F667"/>
    </row>
    <row r="668" spans="1:6">
      <c r="A668" s="9">
        <v>2011</v>
      </c>
      <c r="B668" s="9">
        <v>3</v>
      </c>
      <c r="C668" s="18">
        <v>4.5</v>
      </c>
      <c r="D668" s="11">
        <v>8.4499999999999993</v>
      </c>
      <c r="E668" s="10">
        <f t="shared" si="10"/>
        <v>0</v>
      </c>
      <c r="F668"/>
    </row>
    <row r="669" spans="1:6">
      <c r="A669" s="9">
        <v>2011</v>
      </c>
      <c r="B669" s="9">
        <v>4</v>
      </c>
      <c r="C669" s="18">
        <v>40.9</v>
      </c>
      <c r="D669" s="11">
        <v>12.15</v>
      </c>
      <c r="E669" s="10">
        <f t="shared" si="10"/>
        <v>14.54</v>
      </c>
      <c r="F669"/>
    </row>
    <row r="670" spans="1:6">
      <c r="A670" s="9">
        <v>2011</v>
      </c>
      <c r="B670" s="9">
        <v>5</v>
      </c>
      <c r="C670" s="18">
        <v>45.4</v>
      </c>
      <c r="D670" s="11">
        <v>18.829999999999998</v>
      </c>
      <c r="E670" s="10">
        <f t="shared" si="10"/>
        <v>17.239999999999998</v>
      </c>
      <c r="F670"/>
    </row>
    <row r="671" spans="1:6">
      <c r="A671" s="9">
        <v>2011</v>
      </c>
      <c r="B671" s="9">
        <v>6</v>
      </c>
      <c r="C671" s="18">
        <v>25.2</v>
      </c>
      <c r="D671" s="11">
        <v>24.36</v>
      </c>
      <c r="E671" s="10">
        <f t="shared" si="10"/>
        <v>5.1199999999999992</v>
      </c>
      <c r="F671"/>
    </row>
    <row r="672" spans="1:6">
      <c r="A672" s="9">
        <v>2011</v>
      </c>
      <c r="B672" s="9">
        <v>7</v>
      </c>
      <c r="C672" s="18">
        <v>10.7</v>
      </c>
      <c r="D672" s="11">
        <v>28.41</v>
      </c>
      <c r="E672" s="10">
        <f t="shared" si="10"/>
        <v>0</v>
      </c>
      <c r="F672"/>
    </row>
    <row r="673" spans="1:6" ht="14.1" customHeight="1">
      <c r="A673" s="9">
        <v>2011</v>
      </c>
      <c r="B673" s="9">
        <v>8</v>
      </c>
      <c r="C673" s="18">
        <v>3.2</v>
      </c>
      <c r="D673" s="11">
        <v>27.07</v>
      </c>
      <c r="E673" s="10">
        <f t="shared" si="10"/>
        <v>0</v>
      </c>
      <c r="F673"/>
    </row>
    <row r="674" spans="1:6" s="2" customFormat="1">
      <c r="A674" s="12">
        <v>2011</v>
      </c>
      <c r="B674" s="12">
        <v>9</v>
      </c>
      <c r="C674" s="19">
        <v>9.6999999999999993</v>
      </c>
      <c r="D674" s="14">
        <v>24.24</v>
      </c>
      <c r="E674" s="10">
        <f t="shared" si="10"/>
        <v>0</v>
      </c>
      <c r="F674" s="2">
        <f>SUM( E663:E674)</f>
        <v>162.38</v>
      </c>
    </row>
    <row r="675" spans="1:6">
      <c r="A675" s="9">
        <v>2011</v>
      </c>
      <c r="B675" s="9">
        <v>10</v>
      </c>
      <c r="C675" s="18">
        <v>42.6</v>
      </c>
      <c r="D675" s="11">
        <v>14.03</v>
      </c>
      <c r="E675" s="10">
        <f t="shared" si="10"/>
        <v>15.559999999999999</v>
      </c>
      <c r="F675"/>
    </row>
    <row r="676" spans="1:6">
      <c r="A676" s="9">
        <v>2011</v>
      </c>
      <c r="B676" s="9">
        <v>11</v>
      </c>
      <c r="C676" s="18">
        <v>0</v>
      </c>
      <c r="D676" s="11">
        <v>7.39</v>
      </c>
      <c r="E676" s="10">
        <f t="shared" si="10"/>
        <v>0</v>
      </c>
      <c r="F676"/>
    </row>
    <row r="677" spans="1:6">
      <c r="A677" s="9">
        <v>2011</v>
      </c>
      <c r="B677" s="9">
        <v>12</v>
      </c>
      <c r="C677" s="18">
        <v>137.69999999999999</v>
      </c>
      <c r="D677" s="11">
        <v>7.89</v>
      </c>
      <c r="E677" s="10">
        <f t="shared" si="10"/>
        <v>72.61999999999999</v>
      </c>
      <c r="F677"/>
    </row>
    <row r="678" spans="1:6">
      <c r="A678" s="9">
        <v>2012</v>
      </c>
      <c r="B678" s="9">
        <v>1</v>
      </c>
      <c r="C678" s="18">
        <v>29.2</v>
      </c>
      <c r="D678" s="11">
        <v>3.19</v>
      </c>
      <c r="E678" s="10">
        <f t="shared" si="10"/>
        <v>7.52</v>
      </c>
      <c r="F678"/>
    </row>
    <row r="679" spans="1:6">
      <c r="A679" s="9">
        <v>2012</v>
      </c>
      <c r="B679" s="9">
        <v>2</v>
      </c>
      <c r="C679" s="18">
        <v>42.6</v>
      </c>
      <c r="D679" s="11">
        <v>3.12</v>
      </c>
      <c r="E679" s="10">
        <f t="shared" si="10"/>
        <v>15.559999999999999</v>
      </c>
      <c r="F679"/>
    </row>
    <row r="680" spans="1:6">
      <c r="A680" s="9">
        <v>2012</v>
      </c>
      <c r="B680" s="9">
        <v>3</v>
      </c>
      <c r="C680" s="18">
        <v>18.899999999999999</v>
      </c>
      <c r="D680" s="11">
        <v>8.59</v>
      </c>
      <c r="E680" s="10">
        <f t="shared" si="10"/>
        <v>1.3399999999999981</v>
      </c>
      <c r="F680"/>
    </row>
    <row r="681" spans="1:6">
      <c r="A681" s="9">
        <v>2012</v>
      </c>
      <c r="B681" s="9">
        <v>4</v>
      </c>
      <c r="C681" s="18">
        <v>23.6</v>
      </c>
      <c r="D681" s="11">
        <v>15.3</v>
      </c>
      <c r="E681" s="10">
        <f t="shared" si="10"/>
        <v>4.16</v>
      </c>
      <c r="F681"/>
    </row>
    <row r="682" spans="1:6">
      <c r="A682" s="9">
        <v>2012</v>
      </c>
      <c r="B682" s="9">
        <v>5</v>
      </c>
      <c r="C682" s="18">
        <v>92.8</v>
      </c>
      <c r="D682" s="11">
        <v>19.87</v>
      </c>
      <c r="E682" s="10">
        <f t="shared" si="10"/>
        <v>45.68</v>
      </c>
      <c r="F682"/>
    </row>
    <row r="683" spans="1:6">
      <c r="A683" s="9">
        <v>2012</v>
      </c>
      <c r="B683" s="9">
        <v>6</v>
      </c>
      <c r="C683" s="18">
        <v>8.5</v>
      </c>
      <c r="D683" s="11">
        <v>27.07</v>
      </c>
      <c r="E683" s="10">
        <f t="shared" si="10"/>
        <v>0</v>
      </c>
      <c r="F683"/>
    </row>
    <row r="684" spans="1:6">
      <c r="A684" s="9">
        <v>2012</v>
      </c>
      <c r="B684" s="9">
        <v>7</v>
      </c>
      <c r="C684" s="18">
        <v>0</v>
      </c>
      <c r="D684" s="11">
        <v>30.3</v>
      </c>
      <c r="E684" s="10">
        <f t="shared" si="10"/>
        <v>0</v>
      </c>
      <c r="F684"/>
    </row>
    <row r="685" spans="1:6">
      <c r="A685" s="9">
        <v>2012</v>
      </c>
      <c r="B685" s="9">
        <v>8</v>
      </c>
      <c r="C685" s="18">
        <v>1.4</v>
      </c>
      <c r="D685" s="11">
        <v>28.49</v>
      </c>
      <c r="E685" s="10">
        <f t="shared" si="10"/>
        <v>0</v>
      </c>
      <c r="F685"/>
    </row>
    <row r="686" spans="1:6" s="2" customFormat="1">
      <c r="A686" s="12">
        <v>2012</v>
      </c>
      <c r="B686" s="12">
        <v>9</v>
      </c>
      <c r="C686" s="19">
        <v>12.4</v>
      </c>
      <c r="D686" s="14">
        <v>23.71</v>
      </c>
      <c r="E686" s="10">
        <f t="shared" si="10"/>
        <v>0</v>
      </c>
      <c r="F686" s="2">
        <f>SUM( E675:E686)</f>
        <v>162.44</v>
      </c>
    </row>
    <row r="687" spans="1:6">
      <c r="A687" s="9">
        <v>2012</v>
      </c>
      <c r="B687" s="9">
        <v>10</v>
      </c>
      <c r="C687" s="18">
        <v>44.8</v>
      </c>
      <c r="D687" s="11">
        <v>19.04</v>
      </c>
      <c r="E687" s="10">
        <f t="shared" si="10"/>
        <v>16.88</v>
      </c>
      <c r="F687"/>
    </row>
    <row r="688" spans="1:6">
      <c r="A688" s="9">
        <v>2012</v>
      </c>
      <c r="B688" s="9">
        <v>11</v>
      </c>
      <c r="C688" s="18">
        <v>16.2</v>
      </c>
      <c r="D688" s="11">
        <v>13.58</v>
      </c>
      <c r="E688" s="10">
        <v>0</v>
      </c>
      <c r="F688"/>
    </row>
    <row r="689" spans="1:6">
      <c r="A689" s="9">
        <v>2012</v>
      </c>
      <c r="B689" s="9">
        <v>12</v>
      </c>
      <c r="C689" s="18">
        <v>110.3</v>
      </c>
      <c r="D689" s="11">
        <v>6.83</v>
      </c>
      <c r="E689" s="10">
        <f t="shared" si="10"/>
        <v>56.179999999999993</v>
      </c>
      <c r="F689"/>
    </row>
    <row r="690" spans="1:6">
      <c r="A690" s="9">
        <v>2013</v>
      </c>
      <c r="B690" s="9">
        <v>1</v>
      </c>
      <c r="C690" s="18">
        <v>77.5</v>
      </c>
      <c r="D690" s="11">
        <v>6.69</v>
      </c>
      <c r="E690" s="10">
        <f t="shared" si="10"/>
        <v>36.5</v>
      </c>
      <c r="F690"/>
    </row>
    <row r="691" spans="1:6">
      <c r="A691" s="9">
        <v>2013</v>
      </c>
      <c r="B691" s="9">
        <v>2</v>
      </c>
      <c r="C691" s="18">
        <v>60</v>
      </c>
      <c r="D691" s="11">
        <v>7.98</v>
      </c>
      <c r="E691" s="10">
        <f t="shared" si="10"/>
        <v>26</v>
      </c>
      <c r="F691"/>
    </row>
    <row r="692" spans="1:6">
      <c r="A692" s="9">
        <v>2013</v>
      </c>
      <c r="B692" s="9">
        <v>3</v>
      </c>
      <c r="C692" s="18">
        <v>46.5</v>
      </c>
      <c r="D692" s="11">
        <v>10.039999999999999</v>
      </c>
      <c r="E692" s="10">
        <f t="shared" si="10"/>
        <v>17.899999999999999</v>
      </c>
      <c r="F692"/>
    </row>
    <row r="693" spans="1:6">
      <c r="A693" s="9">
        <v>2013</v>
      </c>
      <c r="B693" s="9">
        <v>4</v>
      </c>
      <c r="C693" s="18">
        <v>10.1</v>
      </c>
      <c r="D693" s="11">
        <v>15.53</v>
      </c>
      <c r="E693" s="10">
        <f t="shared" si="10"/>
        <v>0</v>
      </c>
      <c r="F693"/>
    </row>
    <row r="694" spans="1:6">
      <c r="A694" s="9">
        <v>2013</v>
      </c>
      <c r="B694" s="9">
        <v>5</v>
      </c>
      <c r="C694" s="18">
        <v>1</v>
      </c>
      <c r="D694" s="11">
        <v>22.13</v>
      </c>
      <c r="E694" s="10">
        <f t="shared" si="10"/>
        <v>0</v>
      </c>
      <c r="F694"/>
    </row>
    <row r="695" spans="1:6">
      <c r="A695" s="9">
        <v>2013</v>
      </c>
      <c r="B695" s="9">
        <v>6</v>
      </c>
      <c r="C695" s="18">
        <v>36</v>
      </c>
      <c r="D695" s="11">
        <v>24.84</v>
      </c>
      <c r="E695" s="10">
        <f t="shared" si="10"/>
        <v>11.599999999999998</v>
      </c>
      <c r="F695"/>
    </row>
    <row r="696" spans="1:6">
      <c r="A696" s="9">
        <v>2013</v>
      </c>
      <c r="B696" s="9">
        <v>7</v>
      </c>
      <c r="C696" s="18">
        <v>0</v>
      </c>
      <c r="D696" s="11">
        <v>27.48</v>
      </c>
      <c r="E696" s="10">
        <f t="shared" si="10"/>
        <v>0</v>
      </c>
      <c r="F696"/>
    </row>
    <row r="697" spans="1:6">
      <c r="A697" s="9">
        <v>2013</v>
      </c>
      <c r="B697" s="9">
        <v>8</v>
      </c>
      <c r="C697" s="18">
        <v>0</v>
      </c>
      <c r="D697" s="11">
        <v>28.2</v>
      </c>
      <c r="E697" s="10">
        <f t="shared" si="10"/>
        <v>0</v>
      </c>
      <c r="F697"/>
    </row>
    <row r="698" spans="1:6" s="2" customFormat="1">
      <c r="A698" s="12">
        <v>2013</v>
      </c>
      <c r="B698" s="12">
        <v>9</v>
      </c>
      <c r="C698" s="19">
        <v>22</v>
      </c>
      <c r="D698" s="14">
        <v>21.95</v>
      </c>
      <c r="E698" s="10">
        <f t="shared" si="10"/>
        <v>3.1999999999999993</v>
      </c>
      <c r="F698" s="2">
        <f>SUM( E687:E698)</f>
        <v>168.26</v>
      </c>
    </row>
    <row r="699" spans="1:6">
      <c r="A699" s="9">
        <v>2013</v>
      </c>
      <c r="B699" s="9">
        <v>10</v>
      </c>
      <c r="C699" s="18">
        <v>92</v>
      </c>
      <c r="D699" s="11">
        <v>14.45</v>
      </c>
      <c r="E699" s="10">
        <f t="shared" si="10"/>
        <v>45.199999999999996</v>
      </c>
      <c r="F699"/>
    </row>
    <row r="700" spans="1:6">
      <c r="A700" s="9">
        <v>2013</v>
      </c>
      <c r="B700" s="9">
        <v>11</v>
      </c>
      <c r="C700" s="18">
        <v>126</v>
      </c>
      <c r="D700" s="11">
        <v>12.62</v>
      </c>
      <c r="E700" s="10">
        <f t="shared" si="10"/>
        <v>65.599999999999994</v>
      </c>
      <c r="F700"/>
    </row>
    <row r="701" spans="1:6">
      <c r="A701" s="9">
        <v>2013</v>
      </c>
      <c r="B701" s="9">
        <v>12</v>
      </c>
      <c r="C701" s="18">
        <v>4</v>
      </c>
      <c r="D701" s="11">
        <v>5.31</v>
      </c>
      <c r="E701" s="10">
        <f t="shared" si="10"/>
        <v>0</v>
      </c>
      <c r="F701"/>
    </row>
    <row r="702" spans="1:6">
      <c r="A702" s="9">
        <v>2014</v>
      </c>
      <c r="B702" s="9">
        <v>1</v>
      </c>
      <c r="C702" s="18">
        <v>108</v>
      </c>
      <c r="D702" s="11">
        <v>8.0299999999999994</v>
      </c>
      <c r="E702" s="10">
        <f t="shared" si="10"/>
        <v>54.8</v>
      </c>
      <c r="F702"/>
    </row>
    <row r="703" spans="1:6">
      <c r="A703" s="9">
        <v>2014</v>
      </c>
      <c r="B703" s="9">
        <v>2</v>
      </c>
      <c r="C703" s="18">
        <v>6</v>
      </c>
      <c r="D703" s="11">
        <v>9.9700000000000006</v>
      </c>
      <c r="E703" s="10">
        <f t="shared" si="10"/>
        <v>0</v>
      </c>
      <c r="F703"/>
    </row>
    <row r="704" spans="1:6">
      <c r="A704" s="9">
        <v>2014</v>
      </c>
      <c r="B704" s="9">
        <v>3</v>
      </c>
      <c r="C704" s="18">
        <v>82</v>
      </c>
      <c r="D704" s="11">
        <v>10.37</v>
      </c>
      <c r="E704" s="10">
        <f t="shared" si="10"/>
        <v>39.199999999999996</v>
      </c>
      <c r="F704"/>
    </row>
    <row r="705" spans="1:6">
      <c r="A705" s="9">
        <v>2014</v>
      </c>
      <c r="B705" s="9">
        <v>4</v>
      </c>
      <c r="C705" s="18">
        <v>54</v>
      </c>
      <c r="D705" s="11">
        <v>14.82</v>
      </c>
      <c r="E705" s="10">
        <f t="shared" si="10"/>
        <v>22.4</v>
      </c>
      <c r="F705"/>
    </row>
    <row r="706" spans="1:6">
      <c r="A706" s="9">
        <v>2014</v>
      </c>
      <c r="B706" s="9">
        <v>5</v>
      </c>
      <c r="C706" s="18">
        <v>24</v>
      </c>
      <c r="D706" s="11">
        <v>19.71</v>
      </c>
      <c r="E706" s="10">
        <f t="shared" si="10"/>
        <v>4.3999999999999986</v>
      </c>
      <c r="F706"/>
    </row>
    <row r="707" spans="1:6">
      <c r="A707" s="9">
        <v>2014</v>
      </c>
      <c r="B707" s="9">
        <v>6</v>
      </c>
      <c r="C707" s="18">
        <v>49</v>
      </c>
      <c r="D707" s="11">
        <v>24.06</v>
      </c>
      <c r="E707" s="10">
        <f t="shared" si="10"/>
        <v>19.399999999999999</v>
      </c>
      <c r="F707"/>
    </row>
    <row r="708" spans="1:6">
      <c r="A708" s="9">
        <v>2014</v>
      </c>
      <c r="B708" s="9">
        <v>7</v>
      </c>
      <c r="C708" s="18">
        <v>18</v>
      </c>
      <c r="D708" s="11">
        <v>27.27</v>
      </c>
      <c r="E708" s="10">
        <f t="shared" si="10"/>
        <v>0.79999999999999893</v>
      </c>
      <c r="F708"/>
    </row>
    <row r="709" spans="1:6">
      <c r="A709" s="9">
        <v>2014</v>
      </c>
      <c r="B709" s="9">
        <v>8</v>
      </c>
      <c r="C709" s="18">
        <v>109</v>
      </c>
      <c r="D709" s="11">
        <v>26.95</v>
      </c>
      <c r="E709" s="10">
        <f t="shared" si="10"/>
        <v>55.399999999999991</v>
      </c>
      <c r="F709"/>
    </row>
    <row r="710" spans="1:6" s="2" customFormat="1">
      <c r="A710" s="12">
        <v>2014</v>
      </c>
      <c r="B710" s="12">
        <v>9</v>
      </c>
      <c r="C710" s="19">
        <v>26</v>
      </c>
      <c r="D710" s="14">
        <v>21.58</v>
      </c>
      <c r="E710" s="10">
        <f t="shared" ref="E710:E773" si="11">IF(C710&lt;=12.5,0,IF(C710&lt;=70&amp;C710&gt;=12.5,0.6*C710-10,0.8*C710-25))</f>
        <v>5.6</v>
      </c>
      <c r="F710" s="2">
        <f>SUM(E699:E710)</f>
        <v>312.8</v>
      </c>
    </row>
    <row r="711" spans="1:6">
      <c r="A711" s="9">
        <v>2014</v>
      </c>
      <c r="B711" s="9">
        <v>10</v>
      </c>
      <c r="C711" s="18">
        <v>82</v>
      </c>
      <c r="D711" s="11">
        <v>17.02</v>
      </c>
      <c r="E711" s="10">
        <f t="shared" si="11"/>
        <v>39.199999999999996</v>
      </c>
      <c r="F711"/>
    </row>
    <row r="712" spans="1:6">
      <c r="A712" s="9">
        <v>2014</v>
      </c>
      <c r="B712" s="9">
        <v>11</v>
      </c>
      <c r="C712" s="18">
        <v>32</v>
      </c>
      <c r="D712" s="11">
        <v>11.09</v>
      </c>
      <c r="E712" s="10">
        <f t="shared" si="11"/>
        <v>9.1999999999999993</v>
      </c>
      <c r="F712"/>
    </row>
    <row r="713" spans="1:6">
      <c r="A713" s="9">
        <v>2014</v>
      </c>
      <c r="B713" s="9">
        <v>12</v>
      </c>
      <c r="C713" s="18">
        <v>215</v>
      </c>
      <c r="D713" s="11">
        <v>8.5399999999999991</v>
      </c>
      <c r="E713" s="10">
        <f t="shared" si="11"/>
        <v>119</v>
      </c>
      <c r="F713"/>
    </row>
    <row r="714" spans="1:6">
      <c r="A714" s="9">
        <v>2015</v>
      </c>
      <c r="B714" s="9">
        <v>1</v>
      </c>
      <c r="C714" s="18">
        <v>196</v>
      </c>
      <c r="D714" s="11">
        <v>7.13</v>
      </c>
      <c r="E714" s="10">
        <f t="shared" si="11"/>
        <v>107.6</v>
      </c>
      <c r="F714"/>
    </row>
    <row r="715" spans="1:6">
      <c r="A715" s="9">
        <v>2015</v>
      </c>
      <c r="B715" s="9">
        <v>2</v>
      </c>
      <c r="C715" s="18">
        <v>64</v>
      </c>
      <c r="D715" s="11">
        <v>7.17</v>
      </c>
      <c r="E715" s="10">
        <f t="shared" si="11"/>
        <v>28.4</v>
      </c>
      <c r="F715"/>
    </row>
    <row r="716" spans="1:6">
      <c r="A716" s="9">
        <v>2015</v>
      </c>
      <c r="B716" s="9">
        <v>3</v>
      </c>
      <c r="C716" s="18">
        <v>142</v>
      </c>
      <c r="D716" s="11">
        <v>9.3800000000000008</v>
      </c>
      <c r="E716" s="10">
        <f t="shared" si="11"/>
        <v>75.2</v>
      </c>
      <c r="F716"/>
    </row>
    <row r="717" spans="1:6">
      <c r="A717" s="9">
        <v>2015</v>
      </c>
      <c r="B717" s="9">
        <v>4</v>
      </c>
      <c r="C717" s="18">
        <v>51</v>
      </c>
      <c r="D717" s="11">
        <v>14.37</v>
      </c>
      <c r="E717" s="10">
        <f t="shared" si="11"/>
        <v>20.599999999999998</v>
      </c>
      <c r="F717"/>
    </row>
    <row r="718" spans="1:6">
      <c r="A718" s="9">
        <v>2015</v>
      </c>
      <c r="B718" s="9">
        <v>5</v>
      </c>
      <c r="C718" s="18">
        <v>12</v>
      </c>
      <c r="D718" s="11">
        <v>20.59</v>
      </c>
      <c r="E718" s="10">
        <f t="shared" si="11"/>
        <v>0</v>
      </c>
      <c r="F718"/>
    </row>
    <row r="719" spans="1:6">
      <c r="A719" s="9">
        <v>2015</v>
      </c>
      <c r="B719" s="9">
        <v>6</v>
      </c>
      <c r="C719" s="18">
        <v>53</v>
      </c>
      <c r="D719" s="11">
        <v>23.37</v>
      </c>
      <c r="E719" s="10">
        <f t="shared" si="11"/>
        <v>21.799999999999997</v>
      </c>
      <c r="F719"/>
    </row>
    <row r="720" spans="1:6">
      <c r="A720" s="9">
        <v>2015</v>
      </c>
      <c r="B720" s="9">
        <v>7</v>
      </c>
      <c r="C720" s="18">
        <v>12</v>
      </c>
      <c r="D720" s="11">
        <v>28.29</v>
      </c>
      <c r="E720" s="10">
        <f t="shared" si="11"/>
        <v>0</v>
      </c>
      <c r="F720"/>
    </row>
    <row r="721" spans="1:6">
      <c r="A721" s="9">
        <v>2015</v>
      </c>
      <c r="B721" s="9">
        <v>8</v>
      </c>
      <c r="C721" s="18">
        <v>0.6</v>
      </c>
      <c r="D721" s="11">
        <v>28.06</v>
      </c>
      <c r="E721" s="10">
        <f t="shared" si="11"/>
        <v>0</v>
      </c>
      <c r="F721"/>
    </row>
    <row r="722" spans="1:6" s="2" customFormat="1">
      <c r="A722" s="12">
        <v>2015</v>
      </c>
      <c r="B722" s="12">
        <v>9</v>
      </c>
      <c r="C722" s="19">
        <v>134</v>
      </c>
      <c r="D722" s="14">
        <v>22.68</v>
      </c>
      <c r="E722" s="10">
        <f t="shared" si="11"/>
        <v>70.399999999999991</v>
      </c>
      <c r="F722" s="2">
        <f>SUM(E711:E722)</f>
        <v>491.4</v>
      </c>
    </row>
    <row r="723" spans="1:6">
      <c r="A723" s="9">
        <v>2015</v>
      </c>
      <c r="B723" s="9">
        <v>10</v>
      </c>
      <c r="C723" s="18">
        <v>63</v>
      </c>
      <c r="D723" s="11">
        <v>15.92</v>
      </c>
      <c r="E723" s="10">
        <f t="shared" si="11"/>
        <v>27.799999999999997</v>
      </c>
      <c r="F723"/>
    </row>
    <row r="724" spans="1:6">
      <c r="A724" s="9">
        <v>2015</v>
      </c>
      <c r="B724" s="9">
        <v>11</v>
      </c>
      <c r="C724" s="18">
        <v>49</v>
      </c>
      <c r="D724" s="11">
        <v>13.04</v>
      </c>
      <c r="E724" s="10">
        <f t="shared" si="11"/>
        <v>19.399999999999999</v>
      </c>
      <c r="F724"/>
    </row>
    <row r="725" spans="1:6">
      <c r="A725" s="9">
        <v>2015</v>
      </c>
      <c r="B725" s="9">
        <v>12</v>
      </c>
      <c r="C725" s="18">
        <v>0.7</v>
      </c>
      <c r="D725" s="11">
        <v>6.39</v>
      </c>
      <c r="E725" s="10">
        <f t="shared" si="11"/>
        <v>0</v>
      </c>
      <c r="F725"/>
    </row>
    <row r="726" spans="1:6">
      <c r="A726" s="9">
        <v>2016</v>
      </c>
      <c r="B726" s="9">
        <v>1</v>
      </c>
      <c r="C726" s="18">
        <v>100</v>
      </c>
      <c r="D726" s="11">
        <v>6.31</v>
      </c>
      <c r="E726" s="10">
        <f t="shared" si="11"/>
        <v>50</v>
      </c>
      <c r="F726"/>
    </row>
    <row r="727" spans="1:6">
      <c r="A727" s="9">
        <v>2016</v>
      </c>
      <c r="B727" s="9">
        <v>2</v>
      </c>
      <c r="C727" s="18">
        <v>132</v>
      </c>
      <c r="D727" s="11">
        <v>11.02</v>
      </c>
      <c r="E727" s="10">
        <f t="shared" si="11"/>
        <v>69.2</v>
      </c>
      <c r="F727"/>
    </row>
    <row r="728" spans="1:6">
      <c r="A728" s="9">
        <v>2016</v>
      </c>
      <c r="B728" s="9">
        <v>3</v>
      </c>
      <c r="C728" s="18">
        <v>56</v>
      </c>
      <c r="D728" s="11">
        <v>11.57</v>
      </c>
      <c r="E728" s="10">
        <f t="shared" si="11"/>
        <v>23.6</v>
      </c>
      <c r="F728"/>
    </row>
    <row r="729" spans="1:6">
      <c r="A729" s="9">
        <v>2016</v>
      </c>
      <c r="B729" s="9">
        <v>4</v>
      </c>
      <c r="C729" s="18">
        <v>34</v>
      </c>
      <c r="D729" s="11">
        <v>16.46</v>
      </c>
      <c r="E729" s="10">
        <f t="shared" si="11"/>
        <v>10.399999999999999</v>
      </c>
      <c r="F729"/>
    </row>
    <row r="730" spans="1:6">
      <c r="A730" s="9">
        <v>2016</v>
      </c>
      <c r="B730" s="9">
        <v>5</v>
      </c>
      <c r="C730" s="18">
        <v>52</v>
      </c>
      <c r="D730" s="11">
        <v>18.850000000000001</v>
      </c>
      <c r="E730" s="10">
        <f t="shared" si="11"/>
        <v>21.2</v>
      </c>
      <c r="F730"/>
    </row>
    <row r="731" spans="1:6">
      <c r="A731" s="9">
        <v>2016</v>
      </c>
      <c r="B731" s="9">
        <v>6</v>
      </c>
      <c r="C731" s="18">
        <v>14</v>
      </c>
      <c r="D731" s="11">
        <v>26.39</v>
      </c>
      <c r="E731" s="10">
        <v>0</v>
      </c>
      <c r="F731"/>
    </row>
    <row r="732" spans="1:6">
      <c r="A732" s="9">
        <v>2016</v>
      </c>
      <c r="B732" s="9">
        <v>7</v>
      </c>
      <c r="C732" s="18">
        <v>2</v>
      </c>
      <c r="D732" s="11">
        <v>28.41</v>
      </c>
      <c r="E732" s="10">
        <f t="shared" si="11"/>
        <v>0</v>
      </c>
      <c r="F732"/>
    </row>
    <row r="733" spans="1:6">
      <c r="A733" s="9">
        <v>2016</v>
      </c>
      <c r="B733" s="9">
        <v>8</v>
      </c>
      <c r="C733" s="18">
        <v>0</v>
      </c>
      <c r="D733" s="11">
        <v>28.29</v>
      </c>
      <c r="E733" s="10">
        <f t="shared" si="11"/>
        <v>0</v>
      </c>
      <c r="F733"/>
    </row>
    <row r="734" spans="1:6" s="2" customFormat="1">
      <c r="A734" s="12">
        <v>2016</v>
      </c>
      <c r="B734" s="12">
        <v>9</v>
      </c>
      <c r="C734" s="19">
        <v>4</v>
      </c>
      <c r="D734" s="14">
        <v>22.28</v>
      </c>
      <c r="E734" s="10">
        <f t="shared" si="11"/>
        <v>0</v>
      </c>
      <c r="F734" s="2">
        <f>SUM( E723:E734)</f>
        <v>221.59999999999997</v>
      </c>
    </row>
    <row r="735" spans="1:6">
      <c r="A735" s="9">
        <v>2016</v>
      </c>
      <c r="B735" s="9">
        <v>10</v>
      </c>
      <c r="C735" s="18">
        <v>12</v>
      </c>
      <c r="D735" s="11">
        <v>16.07</v>
      </c>
      <c r="E735" s="10">
        <f t="shared" si="11"/>
        <v>0</v>
      </c>
      <c r="F735"/>
    </row>
    <row r="736" spans="1:6">
      <c r="A736" s="9">
        <v>2016</v>
      </c>
      <c r="B736" s="9">
        <v>11</v>
      </c>
      <c r="C736" s="18">
        <v>45</v>
      </c>
      <c r="D736" s="11">
        <v>11.33</v>
      </c>
      <c r="E736" s="10">
        <f t="shared" si="11"/>
        <v>17</v>
      </c>
      <c r="F736"/>
    </row>
    <row r="737" spans="1:6">
      <c r="A737" s="9">
        <v>2016</v>
      </c>
      <c r="B737" s="9">
        <v>12</v>
      </c>
      <c r="C737" s="18">
        <v>6</v>
      </c>
      <c r="D737" s="11">
        <v>4.01</v>
      </c>
      <c r="E737" s="10">
        <f t="shared" si="11"/>
        <v>0</v>
      </c>
      <c r="F737"/>
    </row>
    <row r="738" spans="1:6">
      <c r="A738" s="9">
        <v>2017</v>
      </c>
      <c r="B738" s="9">
        <v>1</v>
      </c>
      <c r="C738" s="18">
        <v>95</v>
      </c>
      <c r="D738" s="11">
        <v>1.58</v>
      </c>
      <c r="E738" s="10">
        <f t="shared" si="11"/>
        <v>47</v>
      </c>
      <c r="F738"/>
    </row>
    <row r="739" spans="1:6">
      <c r="A739" s="9">
        <v>2017</v>
      </c>
      <c r="B739" s="9">
        <v>2</v>
      </c>
      <c r="C739" s="18">
        <v>55</v>
      </c>
      <c r="D739" s="11">
        <v>6.61</v>
      </c>
      <c r="E739" s="10">
        <f t="shared" si="11"/>
        <v>23</v>
      </c>
      <c r="F739"/>
    </row>
    <row r="740" spans="1:6">
      <c r="A740" s="9">
        <v>2017</v>
      </c>
      <c r="B740" s="9">
        <v>3</v>
      </c>
      <c r="C740" s="18">
        <v>0</v>
      </c>
      <c r="D740" s="11">
        <v>11.35</v>
      </c>
      <c r="E740" s="10">
        <f t="shared" si="11"/>
        <v>0</v>
      </c>
      <c r="F740"/>
    </row>
    <row r="741" spans="1:6">
      <c r="A741" s="9">
        <v>2017</v>
      </c>
      <c r="B741" s="9">
        <v>4</v>
      </c>
      <c r="C741" s="18">
        <v>52</v>
      </c>
      <c r="D741" s="11">
        <v>14.43</v>
      </c>
      <c r="E741" s="10">
        <f t="shared" si="11"/>
        <v>21.2</v>
      </c>
      <c r="F741"/>
    </row>
    <row r="742" spans="1:6">
      <c r="A742" s="9">
        <v>2017</v>
      </c>
      <c r="B742" s="9">
        <v>5</v>
      </c>
      <c r="C742" s="18">
        <v>51</v>
      </c>
      <c r="D742" s="11">
        <v>19.420000000000002</v>
      </c>
      <c r="E742" s="10">
        <f t="shared" si="11"/>
        <v>20.599999999999998</v>
      </c>
      <c r="F742"/>
    </row>
    <row r="743" spans="1:6">
      <c r="A743" s="9">
        <v>2017</v>
      </c>
      <c r="B743" s="9">
        <v>6</v>
      </c>
      <c r="C743" s="18">
        <v>40</v>
      </c>
      <c r="D743" s="11">
        <v>25.01</v>
      </c>
      <c r="E743" s="10">
        <f t="shared" si="11"/>
        <v>14</v>
      </c>
      <c r="F743"/>
    </row>
    <row r="744" spans="1:6">
      <c r="A744" s="9">
        <v>2017</v>
      </c>
      <c r="B744" s="9">
        <v>7</v>
      </c>
      <c r="C744" s="18">
        <v>27</v>
      </c>
      <c r="D744" s="11">
        <v>27.73</v>
      </c>
      <c r="E744" s="10">
        <f t="shared" si="11"/>
        <v>6.1999999999999993</v>
      </c>
      <c r="F744"/>
    </row>
    <row r="745" spans="1:6">
      <c r="A745" s="9">
        <v>2017</v>
      </c>
      <c r="B745" s="9">
        <v>8</v>
      </c>
      <c r="C745" s="18">
        <v>9</v>
      </c>
      <c r="D745" s="11">
        <v>28.43</v>
      </c>
      <c r="E745" s="10">
        <f t="shared" si="11"/>
        <v>0</v>
      </c>
      <c r="F745"/>
    </row>
    <row r="746" spans="1:6" s="2" customFormat="1">
      <c r="A746" s="12">
        <v>2017</v>
      </c>
      <c r="B746" s="12">
        <v>9</v>
      </c>
      <c r="C746" s="19">
        <v>12</v>
      </c>
      <c r="D746" s="14">
        <v>22.64</v>
      </c>
      <c r="E746" s="10">
        <f t="shared" si="11"/>
        <v>0</v>
      </c>
      <c r="F746" s="2">
        <f>SUM( E735:E746)</f>
        <v>149</v>
      </c>
    </row>
    <row r="747" spans="1:6">
      <c r="A747" s="9">
        <v>2017</v>
      </c>
      <c r="B747" s="9">
        <v>10</v>
      </c>
      <c r="C747" s="18">
        <v>142</v>
      </c>
      <c r="D747" s="11">
        <v>14.95</v>
      </c>
      <c r="E747" s="10">
        <f t="shared" si="11"/>
        <v>75.2</v>
      </c>
      <c r="F747"/>
    </row>
    <row r="748" spans="1:6">
      <c r="A748" s="9">
        <v>2017</v>
      </c>
      <c r="B748" s="9">
        <v>11</v>
      </c>
      <c r="C748" s="18">
        <v>76</v>
      </c>
      <c r="D748" s="11">
        <v>11.32</v>
      </c>
      <c r="E748" s="10">
        <f t="shared" si="11"/>
        <v>35.6</v>
      </c>
      <c r="F748"/>
    </row>
    <row r="749" spans="1:6">
      <c r="A749" s="9">
        <v>2017</v>
      </c>
      <c r="B749" s="9">
        <v>12</v>
      </c>
      <c r="C749" s="18">
        <v>81</v>
      </c>
      <c r="D749" s="11">
        <v>9.07</v>
      </c>
      <c r="E749" s="10">
        <f t="shared" si="11"/>
        <v>38.6</v>
      </c>
      <c r="F749"/>
    </row>
    <row r="750" spans="1:6">
      <c r="A750" s="9">
        <v>2018</v>
      </c>
      <c r="B750" s="9">
        <v>1</v>
      </c>
      <c r="C750" s="18">
        <v>36</v>
      </c>
      <c r="D750" s="11">
        <v>6.33</v>
      </c>
      <c r="E750" s="10">
        <f t="shared" si="11"/>
        <v>11.599999999999998</v>
      </c>
      <c r="F750"/>
    </row>
    <row r="751" spans="1:6">
      <c r="A751" s="9">
        <v>2018</v>
      </c>
      <c r="B751" s="9">
        <v>2</v>
      </c>
      <c r="C751" s="18">
        <v>81</v>
      </c>
      <c r="D751" s="11">
        <v>7.59</v>
      </c>
      <c r="E751" s="10">
        <f t="shared" si="11"/>
        <v>38.6</v>
      </c>
      <c r="F751"/>
    </row>
    <row r="752" spans="1:6">
      <c r="A752" s="9">
        <v>2018</v>
      </c>
      <c r="B752" s="9">
        <v>3</v>
      </c>
      <c r="C752" s="18">
        <v>137</v>
      </c>
      <c r="D752" s="11">
        <v>11.03</v>
      </c>
      <c r="E752" s="10">
        <f t="shared" si="11"/>
        <v>72.2</v>
      </c>
      <c r="F752"/>
    </row>
    <row r="753" spans="1:6">
      <c r="A753" s="9">
        <v>2018</v>
      </c>
      <c r="B753" s="9">
        <v>4</v>
      </c>
      <c r="C753" s="18">
        <v>2</v>
      </c>
      <c r="D753" s="11">
        <v>16.79</v>
      </c>
      <c r="E753" s="10">
        <f t="shared" si="11"/>
        <v>0</v>
      </c>
      <c r="F753"/>
    </row>
    <row r="754" spans="1:6">
      <c r="A754" s="9">
        <v>2018</v>
      </c>
      <c r="B754" s="9">
        <v>5</v>
      </c>
      <c r="C754" s="18">
        <v>20</v>
      </c>
      <c r="D754" s="11">
        <v>21.92</v>
      </c>
      <c r="E754" s="10">
        <f t="shared" si="11"/>
        <v>2</v>
      </c>
      <c r="F754"/>
    </row>
    <row r="755" spans="1:6">
      <c r="A755" s="9">
        <v>2018</v>
      </c>
      <c r="B755" s="9">
        <v>6</v>
      </c>
      <c r="C755" s="18">
        <v>87</v>
      </c>
      <c r="D755" s="11">
        <v>25.29</v>
      </c>
      <c r="E755" s="10">
        <f t="shared" si="11"/>
        <v>42.199999999999996</v>
      </c>
      <c r="F755"/>
    </row>
    <row r="756" spans="1:6">
      <c r="A756" s="9">
        <v>2018</v>
      </c>
      <c r="B756" s="9">
        <v>7</v>
      </c>
      <c r="C756" s="18">
        <v>60</v>
      </c>
      <c r="D756" s="11">
        <v>26.71</v>
      </c>
      <c r="E756" s="10">
        <f t="shared" si="11"/>
        <v>26</v>
      </c>
      <c r="F756"/>
    </row>
    <row r="757" spans="1:6">
      <c r="A757" s="9">
        <v>2018</v>
      </c>
      <c r="B757" s="9">
        <v>8</v>
      </c>
      <c r="C757" s="18">
        <v>0</v>
      </c>
      <c r="D757" s="11">
        <v>28.22</v>
      </c>
      <c r="E757" s="10">
        <f t="shared" si="11"/>
        <v>0</v>
      </c>
      <c r="F757"/>
    </row>
    <row r="758" spans="1:6" s="2" customFormat="1">
      <c r="A758" s="12">
        <v>2018</v>
      </c>
      <c r="B758" s="12">
        <v>9</v>
      </c>
      <c r="C758" s="19">
        <v>14</v>
      </c>
      <c r="D758" s="14">
        <v>22.85</v>
      </c>
      <c r="E758" s="10">
        <v>0</v>
      </c>
      <c r="F758" s="2">
        <f>SUM( E747:E758)</f>
        <v>342</v>
      </c>
    </row>
    <row r="759" spans="1:6">
      <c r="A759" s="9">
        <v>2018</v>
      </c>
      <c r="B759" s="9">
        <v>10</v>
      </c>
      <c r="C759" s="18">
        <v>32</v>
      </c>
      <c r="D759" s="11">
        <v>17.149999999999999</v>
      </c>
      <c r="E759" s="10">
        <f t="shared" si="11"/>
        <v>9.1999999999999993</v>
      </c>
      <c r="F759"/>
    </row>
    <row r="760" spans="1:6">
      <c r="A760" s="9">
        <v>2018</v>
      </c>
      <c r="B760" s="9">
        <v>11</v>
      </c>
      <c r="C760" s="18">
        <v>141</v>
      </c>
      <c r="D760" s="11">
        <v>12.36</v>
      </c>
      <c r="E760" s="10">
        <f t="shared" si="11"/>
        <v>74.599999999999994</v>
      </c>
      <c r="F760"/>
    </row>
    <row r="761" spans="1:6">
      <c r="A761" s="9">
        <v>2018</v>
      </c>
      <c r="B761" s="9">
        <v>12</v>
      </c>
      <c r="C761" s="18">
        <v>61</v>
      </c>
      <c r="D761" s="11">
        <v>5.83</v>
      </c>
      <c r="E761" s="10">
        <f t="shared" si="11"/>
        <v>26.6</v>
      </c>
      <c r="F761"/>
    </row>
    <row r="762" spans="1:6">
      <c r="A762" s="9">
        <v>2019</v>
      </c>
      <c r="B762" s="9">
        <v>1</v>
      </c>
      <c r="C762" s="21">
        <v>122.1</v>
      </c>
      <c r="D762" s="11">
        <v>5.05</v>
      </c>
      <c r="E762" s="10">
        <f t="shared" si="11"/>
        <v>63.259999999999991</v>
      </c>
      <c r="F762"/>
    </row>
    <row r="763" spans="1:6">
      <c r="A763" s="9">
        <v>2019</v>
      </c>
      <c r="B763" s="9">
        <v>2</v>
      </c>
      <c r="C763" s="21">
        <v>10.8</v>
      </c>
      <c r="D763" s="11">
        <v>6.44</v>
      </c>
      <c r="E763" s="10">
        <f t="shared" si="11"/>
        <v>0</v>
      </c>
      <c r="F763"/>
    </row>
    <row r="764" spans="1:6">
      <c r="A764" s="9">
        <v>2019</v>
      </c>
      <c r="B764" s="9">
        <v>3</v>
      </c>
      <c r="C764" s="21">
        <v>10.1</v>
      </c>
      <c r="D764" s="11">
        <v>11.31</v>
      </c>
      <c r="E764" s="10">
        <f t="shared" si="11"/>
        <v>0</v>
      </c>
      <c r="F764"/>
    </row>
    <row r="765" spans="1:6">
      <c r="A765" s="9">
        <v>2019</v>
      </c>
      <c r="B765" s="9">
        <v>4</v>
      </c>
      <c r="C765" s="21">
        <v>67.2</v>
      </c>
      <c r="D765" s="11">
        <v>13.6</v>
      </c>
      <c r="E765" s="10">
        <f t="shared" si="11"/>
        <v>30.32</v>
      </c>
      <c r="F765"/>
    </row>
    <row r="766" spans="1:6">
      <c r="A766" s="9">
        <v>2019</v>
      </c>
      <c r="B766" s="9">
        <v>5</v>
      </c>
      <c r="C766" s="21">
        <v>47</v>
      </c>
      <c r="D766" s="11">
        <v>20.149999999999999</v>
      </c>
      <c r="E766" s="10">
        <f t="shared" si="11"/>
        <v>18.2</v>
      </c>
      <c r="F766"/>
    </row>
    <row r="767" spans="1:6">
      <c r="A767" s="9">
        <v>2019</v>
      </c>
      <c r="B767" s="9">
        <v>6</v>
      </c>
      <c r="C767" s="21">
        <v>44</v>
      </c>
      <c r="D767" s="11">
        <v>26.47</v>
      </c>
      <c r="E767" s="10">
        <f t="shared" si="11"/>
        <v>16.399999999999999</v>
      </c>
      <c r="F767"/>
    </row>
    <row r="768" spans="1:6">
      <c r="A768" s="9">
        <v>2019</v>
      </c>
      <c r="B768" s="9">
        <v>7</v>
      </c>
      <c r="C768" s="21">
        <v>46</v>
      </c>
      <c r="D768" s="11">
        <v>26.37</v>
      </c>
      <c r="E768" s="10">
        <f t="shared" si="11"/>
        <v>17.599999999999998</v>
      </c>
      <c r="F768"/>
    </row>
    <row r="769" spans="1:6">
      <c r="A769" s="9">
        <v>2019</v>
      </c>
      <c r="B769" s="9">
        <v>8</v>
      </c>
      <c r="C769" s="21">
        <v>4</v>
      </c>
      <c r="D769" s="11">
        <v>28.3</v>
      </c>
      <c r="E769" s="10">
        <f t="shared" si="11"/>
        <v>0</v>
      </c>
      <c r="F769"/>
    </row>
    <row r="770" spans="1:6" s="2" customFormat="1">
      <c r="A770" s="12">
        <v>2019</v>
      </c>
      <c r="B770" s="12">
        <v>9</v>
      </c>
      <c r="C770" s="22">
        <v>10</v>
      </c>
      <c r="D770" s="14">
        <v>23.7</v>
      </c>
      <c r="E770" s="10">
        <f t="shared" si="11"/>
        <v>0</v>
      </c>
      <c r="F770" s="2">
        <f>SUM(E759:E770)</f>
        <v>256.18</v>
      </c>
    </row>
    <row r="771" spans="1:6">
      <c r="A771" s="9">
        <v>2019</v>
      </c>
      <c r="B771" s="9">
        <v>10</v>
      </c>
      <c r="C771" s="21">
        <v>95</v>
      </c>
      <c r="D771" s="11">
        <v>17.690000000000001</v>
      </c>
      <c r="E771" s="10">
        <f t="shared" si="11"/>
        <v>47</v>
      </c>
      <c r="F771"/>
    </row>
    <row r="772" spans="1:6">
      <c r="A772" s="9">
        <v>2019</v>
      </c>
      <c r="B772" s="9">
        <v>11</v>
      </c>
      <c r="C772" s="21">
        <v>66</v>
      </c>
      <c r="D772" s="11">
        <v>15.85</v>
      </c>
      <c r="E772" s="10">
        <f t="shared" si="11"/>
        <v>29.6</v>
      </c>
      <c r="F772"/>
    </row>
    <row r="773" spans="1:6">
      <c r="A773" s="9">
        <v>2019</v>
      </c>
      <c r="B773" s="9">
        <v>12</v>
      </c>
      <c r="C773" s="18">
        <v>50</v>
      </c>
      <c r="D773" s="11">
        <v>7.25</v>
      </c>
      <c r="E773" s="10">
        <f t="shared" si="11"/>
        <v>20</v>
      </c>
      <c r="F773"/>
    </row>
    <row r="774" spans="1:6">
      <c r="A774" s="9">
        <v>2020</v>
      </c>
      <c r="B774" s="9">
        <v>1</v>
      </c>
      <c r="C774" s="9">
        <v>17.8</v>
      </c>
      <c r="D774" s="11">
        <v>5.69</v>
      </c>
      <c r="E774" s="10">
        <f t="shared" ref="E774:E782" si="12">IF(C774&lt;=12.5,0,IF(C774&lt;=70&amp;C774&gt;=12.5,0.6*C774-10,0.8*C774-25))</f>
        <v>0.67999999999999972</v>
      </c>
      <c r="F774"/>
    </row>
    <row r="775" spans="1:6">
      <c r="A775" s="9">
        <v>2020</v>
      </c>
      <c r="B775" s="9">
        <v>2</v>
      </c>
      <c r="C775" s="9">
        <v>43.2</v>
      </c>
      <c r="D775" s="11">
        <v>8.07</v>
      </c>
      <c r="E775" s="10">
        <f t="shared" si="12"/>
        <v>15.920000000000002</v>
      </c>
      <c r="F775"/>
    </row>
    <row r="776" spans="1:6">
      <c r="A776" s="9">
        <v>2020</v>
      </c>
      <c r="B776" s="9">
        <v>3</v>
      </c>
      <c r="C776" s="18">
        <v>36</v>
      </c>
      <c r="D776" s="11">
        <v>10.74</v>
      </c>
      <c r="E776" s="10">
        <f t="shared" si="12"/>
        <v>11.599999999999998</v>
      </c>
      <c r="F776"/>
    </row>
    <row r="777" spans="1:6">
      <c r="A777" s="9">
        <v>2020</v>
      </c>
      <c r="B777" s="9">
        <v>4</v>
      </c>
      <c r="C777" s="9">
        <v>77.3</v>
      </c>
      <c r="D777" s="11">
        <v>12.9</v>
      </c>
      <c r="E777" s="10">
        <f t="shared" si="12"/>
        <v>36.379999999999995</v>
      </c>
      <c r="F777"/>
    </row>
    <row r="778" spans="1:6">
      <c r="A778" s="9">
        <v>2020</v>
      </c>
      <c r="B778" s="9">
        <v>5</v>
      </c>
      <c r="C778" s="18">
        <v>49.1</v>
      </c>
      <c r="D778" s="11">
        <v>19.100000000000001</v>
      </c>
      <c r="E778" s="10">
        <f t="shared" si="12"/>
        <v>19.46</v>
      </c>
      <c r="F778"/>
    </row>
    <row r="779" spans="1:6">
      <c r="A779" s="9">
        <v>2020</v>
      </c>
      <c r="B779" s="9">
        <v>6</v>
      </c>
      <c r="C779" s="18">
        <v>16.100000000000001</v>
      </c>
      <c r="D779" s="11">
        <v>23.91</v>
      </c>
      <c r="E779" s="10">
        <v>0</v>
      </c>
      <c r="F779"/>
    </row>
    <row r="780" spans="1:6">
      <c r="A780" s="9">
        <v>2020</v>
      </c>
      <c r="B780" s="9">
        <v>7</v>
      </c>
      <c r="C780" s="18">
        <v>0</v>
      </c>
      <c r="D780" s="11">
        <v>28.5</v>
      </c>
      <c r="E780" s="10">
        <f t="shared" si="12"/>
        <v>0</v>
      </c>
      <c r="F780"/>
    </row>
    <row r="781" spans="1:6">
      <c r="A781" s="9">
        <v>2020</v>
      </c>
      <c r="B781" s="9">
        <v>8</v>
      </c>
      <c r="C781" s="18">
        <v>5.9</v>
      </c>
      <c r="D781" s="11">
        <v>28.13</v>
      </c>
      <c r="E781" s="10">
        <f t="shared" si="12"/>
        <v>0</v>
      </c>
      <c r="F781"/>
    </row>
    <row r="782" spans="1:6" s="2" customFormat="1">
      <c r="A782" s="12">
        <v>2020</v>
      </c>
      <c r="B782" s="12">
        <v>9</v>
      </c>
      <c r="C782" s="19">
        <v>0.7</v>
      </c>
      <c r="D782" s="14">
        <v>24.8</v>
      </c>
      <c r="E782" s="10">
        <f t="shared" si="12"/>
        <v>0</v>
      </c>
      <c r="F782" s="2">
        <f>SUM( E771:E782)</f>
        <v>180.64000000000001</v>
      </c>
    </row>
  </sheetData>
  <mergeCells count="1">
    <mergeCell ref="E1:H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795"/>
  <sheetViews>
    <sheetView workbookViewId="0">
      <selection activeCell="N25" sqref="N25"/>
    </sheetView>
  </sheetViews>
  <sheetFormatPr defaultRowHeight="15"/>
  <cols>
    <col min="3" max="3" width="13.5703125" customWidth="1"/>
    <col min="4" max="4" width="21.85546875" customWidth="1"/>
    <col min="5" max="5" width="16.85546875" style="53" customWidth="1"/>
    <col min="6" max="6" width="16.5703125" customWidth="1"/>
    <col min="7" max="7" width="10.85546875" style="61" customWidth="1"/>
    <col min="9" max="9" width="11.28515625" customWidth="1"/>
    <col min="10" max="10" width="42.5703125" customWidth="1"/>
    <col min="11" max="11" width="23.85546875" customWidth="1"/>
    <col min="12" max="12" width="12.140625" customWidth="1"/>
    <col min="13" max="13" width="14" customWidth="1"/>
    <col min="14" max="14" width="17.85546875" style="24" customWidth="1"/>
    <col min="15" max="15" width="10.5703125" style="24" customWidth="1"/>
    <col min="16" max="16" width="11" style="92" customWidth="1"/>
    <col min="17" max="17" width="10.28515625" style="89" customWidth="1"/>
    <col min="18" max="18" width="13.85546875" customWidth="1"/>
    <col min="22" max="22" width="14.140625" customWidth="1"/>
  </cols>
  <sheetData>
    <row r="1" spans="1:23" s="35" customFormat="1" ht="61.5" customHeight="1">
      <c r="A1" s="33" t="s">
        <v>1</v>
      </c>
      <c r="B1" s="33" t="s">
        <v>0</v>
      </c>
      <c r="C1" s="34" t="s">
        <v>12</v>
      </c>
      <c r="D1" s="54" t="s">
        <v>464</v>
      </c>
      <c r="E1" s="34" t="s">
        <v>463</v>
      </c>
      <c r="F1" s="34" t="s">
        <v>462</v>
      </c>
      <c r="G1" s="34" t="s">
        <v>468</v>
      </c>
      <c r="H1" s="34" t="s">
        <v>469</v>
      </c>
      <c r="I1" s="34" t="s">
        <v>470</v>
      </c>
      <c r="J1" s="108" t="s">
        <v>503</v>
      </c>
      <c r="K1" s="34" t="s">
        <v>466</v>
      </c>
      <c r="L1" s="34"/>
      <c r="M1" s="34" t="s">
        <v>466</v>
      </c>
      <c r="N1" s="66" t="s">
        <v>465</v>
      </c>
      <c r="O1" s="36" t="s">
        <v>475</v>
      </c>
      <c r="P1" s="87" t="s">
        <v>487</v>
      </c>
      <c r="Q1" s="88" t="s">
        <v>488</v>
      </c>
      <c r="R1" s="86" t="s">
        <v>489</v>
      </c>
      <c r="T1" s="83">
        <v>40</v>
      </c>
      <c r="U1" s="83">
        <v>45</v>
      </c>
      <c r="V1" s="97">
        <v>40.857300000000002</v>
      </c>
      <c r="W1" s="101" t="s">
        <v>490</v>
      </c>
    </row>
    <row r="2" spans="1:23" ht="18">
      <c r="A2" s="9">
        <v>1955</v>
      </c>
      <c r="B2" s="9">
        <v>10</v>
      </c>
      <c r="C2" s="10">
        <f>P!C3</f>
        <v>52.1</v>
      </c>
      <c r="D2" s="11">
        <f>P!D3</f>
        <v>17.489999999999998</v>
      </c>
      <c r="E2" s="9">
        <v>21.96</v>
      </c>
      <c r="F2" s="56">
        <v>13.14</v>
      </c>
      <c r="G2" s="59">
        <v>22.5</v>
      </c>
      <c r="H2" s="9">
        <v>21.4</v>
      </c>
      <c r="I2" s="15">
        <f>G2+(H2-G2)/(42-40)*(42-40.8573)</f>
        <v>21.871514999999999</v>
      </c>
      <c r="J2" s="15">
        <f>0.0023*SQRT((E2-F2))*(D2+17.8)*I2</f>
        <v>5.2722094328593094</v>
      </c>
      <c r="K2" s="15">
        <f>J2*0.408</f>
        <v>2.151061448606598</v>
      </c>
      <c r="L2" s="9">
        <v>31</v>
      </c>
      <c r="M2" s="47">
        <f>L2*K2</f>
        <v>66.682904906804538</v>
      </c>
      <c r="N2" s="32"/>
      <c r="O2" s="24">
        <f>(D2/5)^1.514</f>
        <v>6.6579907121905695</v>
      </c>
      <c r="P2" s="43"/>
      <c r="R2" s="82">
        <f>16*(10*D2/$P$13)^$Q$13*$V2</f>
        <v>89.602326954958016</v>
      </c>
      <c r="S2" s="4"/>
      <c r="T2" s="84">
        <v>1.27</v>
      </c>
      <c r="U2" s="84">
        <v>1.31</v>
      </c>
      <c r="V2" s="84">
        <f t="shared" ref="V2:V33" si="0">($U2+($T2-$U2)*(($U$1-$V$1)/($U$1-$T$1)))</f>
        <v>1.2768584000000001</v>
      </c>
      <c r="W2" s="98" t="s">
        <v>491</v>
      </c>
    </row>
    <row r="3" spans="1:23">
      <c r="A3" s="9">
        <v>1955</v>
      </c>
      <c r="B3" s="9">
        <v>11</v>
      </c>
      <c r="C3" s="10">
        <f>P!C4</f>
        <v>157.69999999999999</v>
      </c>
      <c r="D3" s="11">
        <f>P!D4</f>
        <v>9.83</v>
      </c>
      <c r="E3" s="9">
        <v>13.26</v>
      </c>
      <c r="F3" s="56">
        <v>6.37</v>
      </c>
      <c r="G3" s="59">
        <v>16.3</v>
      </c>
      <c r="H3" s="9">
        <v>15.1</v>
      </c>
      <c r="I3" s="15">
        <f t="shared" ref="I3:I66" si="1">G3+(H3-G3)/(42-40)*(42-40.8573)</f>
        <v>15.614380000000001</v>
      </c>
      <c r="J3" s="15">
        <f t="shared" ref="J3:J13" si="2">0.0023*SQRT((E3-F3))*(D3+17.8)*I3</f>
        <v>2.6046122348374663</v>
      </c>
      <c r="K3" s="15">
        <f t="shared" ref="K3:K66" si="3">J3*0.408</f>
        <v>1.0626817918136862</v>
      </c>
      <c r="L3" s="67">
        <v>30</v>
      </c>
      <c r="M3" s="47">
        <f t="shared" ref="M3:M66" si="4">L3*K3</f>
        <v>31.880453754410585</v>
      </c>
      <c r="N3" s="32"/>
      <c r="O3" s="24">
        <f t="shared" ref="O3:O13" si="5">(D3/5)^1.514</f>
        <v>2.7828220727680963</v>
      </c>
      <c r="P3" s="90"/>
      <c r="R3" s="82">
        <f t="shared" ref="R3:R13" si="6">16*(10*D3/$P$13)^$Q$13*$V3</f>
        <v>33.645830337636255</v>
      </c>
      <c r="S3" s="4"/>
      <c r="T3" s="84">
        <v>1.18</v>
      </c>
      <c r="U3" s="84">
        <v>1.21</v>
      </c>
      <c r="V3" s="84">
        <f t="shared" si="0"/>
        <v>1.1851437999999999</v>
      </c>
      <c r="W3" s="99" t="s">
        <v>492</v>
      </c>
    </row>
    <row r="4" spans="1:23">
      <c r="A4" s="9">
        <v>1955</v>
      </c>
      <c r="B4" s="9">
        <v>12</v>
      </c>
      <c r="C4" s="10">
        <f>P!C5</f>
        <v>19.399999999999999</v>
      </c>
      <c r="D4" s="11">
        <f>P!D5</f>
        <v>8.0500000000000007</v>
      </c>
      <c r="E4" s="9">
        <v>12.08</v>
      </c>
      <c r="F4" s="56">
        <v>3.62</v>
      </c>
      <c r="G4" s="59">
        <v>13.6</v>
      </c>
      <c r="H4" s="9">
        <v>12.4</v>
      </c>
      <c r="I4" s="15">
        <f t="shared" si="1"/>
        <v>12.914380000000001</v>
      </c>
      <c r="J4" s="15">
        <f t="shared" si="2"/>
        <v>2.2333003096991053</v>
      </c>
      <c r="K4" s="15">
        <f t="shared" si="3"/>
        <v>0.91118652635723496</v>
      </c>
      <c r="L4" s="67">
        <v>31</v>
      </c>
      <c r="M4" s="47">
        <f t="shared" si="4"/>
        <v>28.246782317074285</v>
      </c>
      <c r="N4" s="32"/>
      <c r="O4" s="24">
        <f t="shared" si="5"/>
        <v>2.0565268134637682</v>
      </c>
      <c r="P4" s="90"/>
      <c r="R4" s="82">
        <f t="shared" si="6"/>
        <v>21.574147804030432</v>
      </c>
      <c r="S4" s="4"/>
      <c r="T4" s="84">
        <v>1.04</v>
      </c>
      <c r="U4" s="84">
        <v>1.04</v>
      </c>
      <c r="V4" s="84">
        <f t="shared" si="0"/>
        <v>1.04</v>
      </c>
      <c r="W4" s="99" t="s">
        <v>493</v>
      </c>
    </row>
    <row r="5" spans="1:23">
      <c r="A5" s="9">
        <v>1956</v>
      </c>
      <c r="B5" s="9">
        <v>1</v>
      </c>
      <c r="C5" s="10">
        <f>P!C6</f>
        <v>43.9</v>
      </c>
      <c r="D5" s="11">
        <f>P!D6</f>
        <v>6.2</v>
      </c>
      <c r="E5" s="9" t="s">
        <v>99</v>
      </c>
      <c r="F5" s="56">
        <v>2.25</v>
      </c>
      <c r="G5" s="59">
        <v>15</v>
      </c>
      <c r="H5" s="9">
        <v>13.8</v>
      </c>
      <c r="I5" s="15">
        <f t="shared" si="1"/>
        <v>14.314380000000002</v>
      </c>
      <c r="J5" s="15">
        <f t="shared" si="2"/>
        <v>2.1996950175841881</v>
      </c>
      <c r="K5" s="15">
        <f t="shared" si="3"/>
        <v>0.89747556717434862</v>
      </c>
      <c r="L5" s="67">
        <v>31</v>
      </c>
      <c r="M5" s="47">
        <f t="shared" si="4"/>
        <v>27.821742582404806</v>
      </c>
      <c r="N5" s="32"/>
      <c r="O5" s="24">
        <f t="shared" si="5"/>
        <v>1.3849702077249744</v>
      </c>
      <c r="P5" s="90"/>
      <c r="R5" s="82">
        <f t="shared" si="6"/>
        <v>13.167610452874381</v>
      </c>
      <c r="S5" s="4"/>
      <c r="T5" s="84">
        <v>0.96</v>
      </c>
      <c r="U5" s="84">
        <v>0.94</v>
      </c>
      <c r="V5" s="84">
        <f t="shared" si="0"/>
        <v>0.95657079999999994</v>
      </c>
      <c r="W5" s="98" t="s">
        <v>494</v>
      </c>
    </row>
    <row r="6" spans="1:23">
      <c r="A6" s="9">
        <v>1956</v>
      </c>
      <c r="B6" s="9">
        <v>2</v>
      </c>
      <c r="C6" s="10">
        <f>P!C7</f>
        <v>188.6</v>
      </c>
      <c r="D6" s="11">
        <f>P!D7</f>
        <v>3.09</v>
      </c>
      <c r="E6" s="9" t="s">
        <v>100</v>
      </c>
      <c r="F6" s="56">
        <v>-0.3</v>
      </c>
      <c r="G6" s="59">
        <v>20.04</v>
      </c>
      <c r="H6" s="9">
        <v>19.2</v>
      </c>
      <c r="I6" s="15">
        <f t="shared" si="1"/>
        <v>19.560065999999999</v>
      </c>
      <c r="J6" s="15">
        <f t="shared" si="2"/>
        <v>2.4543063961046099</v>
      </c>
      <c r="K6" s="15">
        <f t="shared" si="3"/>
        <v>1.0013570096106807</v>
      </c>
      <c r="L6" s="67">
        <v>29</v>
      </c>
      <c r="M6" s="47">
        <f t="shared" si="4"/>
        <v>29.03935327870974</v>
      </c>
      <c r="N6" s="32"/>
      <c r="O6" s="24">
        <f t="shared" si="5"/>
        <v>0.48256581286329825</v>
      </c>
      <c r="P6" s="90"/>
      <c r="R6" s="82">
        <f t="shared" si="6"/>
        <v>3.7954962568477448</v>
      </c>
      <c r="S6" s="4"/>
      <c r="T6" s="84">
        <v>0.83</v>
      </c>
      <c r="U6" s="84">
        <v>0.79</v>
      </c>
      <c r="V6" s="84">
        <f t="shared" si="0"/>
        <v>0.82314159999999992</v>
      </c>
      <c r="W6" s="98" t="s">
        <v>495</v>
      </c>
    </row>
    <row r="7" spans="1:23">
      <c r="A7" s="9">
        <v>1956</v>
      </c>
      <c r="B7" s="9">
        <v>3</v>
      </c>
      <c r="C7" s="10">
        <f>P!C8</f>
        <v>47.4</v>
      </c>
      <c r="D7" s="11">
        <f>P!D8</f>
        <v>4.8899999999999997</v>
      </c>
      <c r="E7" s="9" t="s">
        <v>101</v>
      </c>
      <c r="F7" s="56">
        <v>0.59</v>
      </c>
      <c r="G7" s="59">
        <v>27.2</v>
      </c>
      <c r="H7" s="9">
        <v>26.3</v>
      </c>
      <c r="I7" s="15">
        <f t="shared" si="1"/>
        <v>26.685785000000003</v>
      </c>
      <c r="J7" s="15">
        <f t="shared" si="2"/>
        <v>3.9684446672393179</v>
      </c>
      <c r="K7" s="15">
        <f t="shared" si="3"/>
        <v>1.6191254242336417</v>
      </c>
      <c r="L7" s="67">
        <v>31</v>
      </c>
      <c r="M7" s="47">
        <f t="shared" si="4"/>
        <v>50.19288815124289</v>
      </c>
      <c r="N7" s="32"/>
      <c r="O7" s="24">
        <f t="shared" si="5"/>
        <v>0.96688100016308587</v>
      </c>
      <c r="P7" s="90"/>
      <c r="R7" s="82">
        <f t="shared" si="6"/>
        <v>7.5826978773517872</v>
      </c>
      <c r="S7" s="4"/>
      <c r="T7" s="84">
        <v>0.81</v>
      </c>
      <c r="U7" s="84">
        <v>0.75</v>
      </c>
      <c r="V7" s="84">
        <f t="shared" si="0"/>
        <v>0.79971239999999999</v>
      </c>
      <c r="W7" s="98" t="s">
        <v>496</v>
      </c>
    </row>
    <row r="8" spans="1:23">
      <c r="A8" s="9">
        <v>1956</v>
      </c>
      <c r="B8" s="9">
        <v>4</v>
      </c>
      <c r="C8" s="10">
        <f>P!C9</f>
        <v>13.3</v>
      </c>
      <c r="D8" s="11">
        <f>P!D9</f>
        <v>13.24</v>
      </c>
      <c r="E8" s="9" t="s">
        <v>102</v>
      </c>
      <c r="F8" s="56">
        <v>6.9</v>
      </c>
      <c r="G8" s="59">
        <v>34.700000000000003</v>
      </c>
      <c r="H8" s="9">
        <v>34.1</v>
      </c>
      <c r="I8" s="15">
        <f t="shared" si="1"/>
        <v>34.357190000000003</v>
      </c>
      <c r="J8" s="15">
        <f t="shared" si="2"/>
        <v>7.852882836457276</v>
      </c>
      <c r="K8" s="15">
        <f t="shared" si="3"/>
        <v>3.2039761972745686</v>
      </c>
      <c r="L8" s="67">
        <v>30</v>
      </c>
      <c r="M8" s="47">
        <f t="shared" si="4"/>
        <v>96.119285918237054</v>
      </c>
      <c r="N8" s="32" t="s">
        <v>471</v>
      </c>
      <c r="O8" s="24">
        <f t="shared" si="5"/>
        <v>4.3681528110490184</v>
      </c>
      <c r="P8" s="90"/>
      <c r="R8" s="82">
        <f t="shared" si="6"/>
        <v>37.758025041572246</v>
      </c>
      <c r="S8" s="4"/>
      <c r="T8" s="84">
        <v>0.84</v>
      </c>
      <c r="U8" s="84">
        <v>0.8</v>
      </c>
      <c r="V8" s="84">
        <f t="shared" si="0"/>
        <v>0.83314159999999993</v>
      </c>
      <c r="W8" s="98" t="s">
        <v>497</v>
      </c>
    </row>
    <row r="9" spans="1:23">
      <c r="A9" s="9">
        <v>1956</v>
      </c>
      <c r="B9" s="9">
        <v>5</v>
      </c>
      <c r="C9" s="10">
        <f>P!C10</f>
        <v>91.4</v>
      </c>
      <c r="D9" s="11">
        <f>P!D10</f>
        <v>17.34</v>
      </c>
      <c r="E9" s="9" t="s">
        <v>103</v>
      </c>
      <c r="F9" s="56">
        <v>11.46</v>
      </c>
      <c r="G9" s="59">
        <v>39.700000000000003</v>
      </c>
      <c r="H9" s="9">
        <v>39.5</v>
      </c>
      <c r="I9" s="15">
        <f t="shared" si="1"/>
        <v>39.585729999999998</v>
      </c>
      <c r="J9" s="15">
        <f t="shared" si="2"/>
        <v>9.876764568718885</v>
      </c>
      <c r="K9" s="15">
        <f t="shared" si="3"/>
        <v>4.0297199440373044</v>
      </c>
      <c r="L9" s="67">
        <v>31</v>
      </c>
      <c r="M9" s="47">
        <f t="shared" si="4"/>
        <v>124.92131826515643</v>
      </c>
      <c r="N9" s="32"/>
      <c r="O9" s="24">
        <f t="shared" si="5"/>
        <v>6.5717304288400724</v>
      </c>
      <c r="P9" s="90"/>
      <c r="R9" s="82">
        <f t="shared" si="6"/>
        <v>57.224434779181607</v>
      </c>
      <c r="S9" s="4"/>
      <c r="T9" s="84">
        <v>0.83</v>
      </c>
      <c r="U9" s="84">
        <v>0.81</v>
      </c>
      <c r="V9" s="84">
        <f t="shared" si="0"/>
        <v>0.82657079999999994</v>
      </c>
      <c r="W9" s="98" t="s">
        <v>498</v>
      </c>
    </row>
    <row r="10" spans="1:23">
      <c r="A10" s="9">
        <v>1956</v>
      </c>
      <c r="B10" s="9">
        <v>6</v>
      </c>
      <c r="C10" s="10">
        <f>P!C11</f>
        <v>22.7</v>
      </c>
      <c r="D10" s="11">
        <f>P!D11</f>
        <v>22.04</v>
      </c>
      <c r="E10" s="9" t="s">
        <v>104</v>
      </c>
      <c r="F10" s="56">
        <v>14.4</v>
      </c>
      <c r="G10" s="59">
        <v>41.9</v>
      </c>
      <c r="H10" s="9">
        <v>41.9</v>
      </c>
      <c r="I10" s="15">
        <f t="shared" si="1"/>
        <v>41.9</v>
      </c>
      <c r="J10" s="15">
        <f t="shared" si="2"/>
        <v>13.205460820859082</v>
      </c>
      <c r="K10" s="15">
        <f t="shared" si="3"/>
        <v>5.3878280149105056</v>
      </c>
      <c r="L10" s="67">
        <v>30</v>
      </c>
      <c r="M10" s="47">
        <f t="shared" si="4"/>
        <v>161.63484044731516</v>
      </c>
      <c r="N10" s="32"/>
      <c r="O10" s="24">
        <f t="shared" si="5"/>
        <v>9.4489110568052936</v>
      </c>
      <c r="P10" s="91"/>
      <c r="R10" s="82">
        <f t="shared" si="6"/>
        <v>103.75541078082149</v>
      </c>
      <c r="S10" s="4"/>
      <c r="T10" s="84">
        <v>1.03</v>
      </c>
      <c r="U10" s="84">
        <v>1.02</v>
      </c>
      <c r="V10" s="84">
        <f t="shared" si="0"/>
        <v>1.0282854000000001</v>
      </c>
      <c r="W10" s="98" t="s">
        <v>499</v>
      </c>
    </row>
    <row r="11" spans="1:23">
      <c r="A11" s="9">
        <v>1956</v>
      </c>
      <c r="B11" s="9">
        <v>7</v>
      </c>
      <c r="C11" s="10">
        <f>P!C12</f>
        <v>0.3</v>
      </c>
      <c r="D11" s="11">
        <f>P!D12</f>
        <v>26.02</v>
      </c>
      <c r="E11" s="9">
        <v>30.45</v>
      </c>
      <c r="F11" s="56">
        <v>17.45</v>
      </c>
      <c r="G11" s="59">
        <v>40.799999999999997</v>
      </c>
      <c r="H11" s="9">
        <v>40.799999999999997</v>
      </c>
      <c r="I11" s="15">
        <f t="shared" si="1"/>
        <v>40.799999999999997</v>
      </c>
      <c r="J11" s="15">
        <f t="shared" si="2"/>
        <v>14.826274906635673</v>
      </c>
      <c r="K11" s="15">
        <f t="shared" si="3"/>
        <v>6.0491201619073545</v>
      </c>
      <c r="L11" s="67">
        <v>31</v>
      </c>
      <c r="M11" s="47">
        <f t="shared" si="4"/>
        <v>187.52272501912799</v>
      </c>
      <c r="N11" s="32"/>
      <c r="O11" s="24">
        <f t="shared" si="5"/>
        <v>12.148835563813302</v>
      </c>
      <c r="P11" s="91"/>
      <c r="R11" s="82">
        <f t="shared" si="6"/>
        <v>145.81151631901568</v>
      </c>
      <c r="S11" s="4"/>
      <c r="T11" s="84">
        <v>1.1100000000000001</v>
      </c>
      <c r="U11" s="84">
        <v>1.1299999999999999</v>
      </c>
      <c r="V11" s="84">
        <f t="shared" si="0"/>
        <v>1.1134292000000001</v>
      </c>
      <c r="W11" s="98" t="s">
        <v>500</v>
      </c>
    </row>
    <row r="12" spans="1:23">
      <c r="A12" s="9">
        <v>1956</v>
      </c>
      <c r="B12" s="9">
        <v>8</v>
      </c>
      <c r="C12" s="10">
        <f>P!C13</f>
        <v>14.5</v>
      </c>
      <c r="D12" s="11">
        <f>P!D13</f>
        <v>26.68</v>
      </c>
      <c r="E12" s="9">
        <v>32.130000000000003</v>
      </c>
      <c r="F12" s="56">
        <v>17.59</v>
      </c>
      <c r="G12" s="59">
        <v>36.700000000000003</v>
      </c>
      <c r="H12" s="9">
        <v>36.299999999999997</v>
      </c>
      <c r="I12" s="15">
        <f t="shared" si="1"/>
        <v>36.47146</v>
      </c>
      <c r="J12" s="15">
        <f t="shared" si="2"/>
        <v>14.227479446625305</v>
      </c>
      <c r="K12" s="15">
        <f t="shared" si="3"/>
        <v>5.8048116142231239</v>
      </c>
      <c r="L12" s="67">
        <v>31</v>
      </c>
      <c r="M12" s="47">
        <f t="shared" si="4"/>
        <v>179.94916004091684</v>
      </c>
      <c r="N12" s="32"/>
      <c r="O12" s="24">
        <f t="shared" si="5"/>
        <v>12.618413439227055</v>
      </c>
      <c r="P12" s="91"/>
      <c r="R12" s="82">
        <f t="shared" si="6"/>
        <v>169.8368677482037</v>
      </c>
      <c r="S12" s="4"/>
      <c r="T12" s="84">
        <v>1.24</v>
      </c>
      <c r="U12" s="84">
        <v>1.28</v>
      </c>
      <c r="V12" s="84">
        <f t="shared" si="0"/>
        <v>1.2468584</v>
      </c>
      <c r="W12" s="98" t="s">
        <v>501</v>
      </c>
    </row>
    <row r="13" spans="1:23" s="2" customFormat="1" ht="15.6" customHeight="1">
      <c r="A13" s="12">
        <v>1956</v>
      </c>
      <c r="B13" s="12">
        <v>9</v>
      </c>
      <c r="C13" s="10">
        <f>P!C14</f>
        <v>6.9</v>
      </c>
      <c r="D13" s="11">
        <f>P!D14</f>
        <v>20.94</v>
      </c>
      <c r="E13" s="12">
        <v>26.51</v>
      </c>
      <c r="F13" s="57">
        <v>12.99</v>
      </c>
      <c r="G13" s="60">
        <v>30</v>
      </c>
      <c r="H13" s="12">
        <v>29.2</v>
      </c>
      <c r="I13" s="12">
        <f t="shared" si="1"/>
        <v>29.542919999999999</v>
      </c>
      <c r="J13" s="15">
        <f t="shared" si="2"/>
        <v>9.6789716242000132</v>
      </c>
      <c r="K13" s="12">
        <f t="shared" si="3"/>
        <v>3.949020422673605</v>
      </c>
      <c r="L13" s="12">
        <v>30</v>
      </c>
      <c r="M13" s="94">
        <f t="shared" si="4"/>
        <v>118.47061268020815</v>
      </c>
      <c r="N13" s="31">
        <f>SUM(M2:M13)</f>
        <v>1102.4820673616084</v>
      </c>
      <c r="O13" s="24">
        <f t="shared" si="5"/>
        <v>8.7441601455558171</v>
      </c>
      <c r="P13" s="49">
        <f>SUM(O2:O13)</f>
        <v>68.231960064464346</v>
      </c>
      <c r="Q13" s="81">
        <f>6.75*10^(-7)*P13^3-7.71*10^(-5)*P13^2+1.792*10^(-2)*P13+0.49239</f>
        <v>1.5705809341989321</v>
      </c>
      <c r="R13" s="82">
        <f t="shared" si="6"/>
        <v>117.02043453223499</v>
      </c>
      <c r="S13" s="96">
        <f>SUM(R2:R13)</f>
        <v>800.77479888472817</v>
      </c>
      <c r="T13" s="95">
        <v>1.25</v>
      </c>
      <c r="U13" s="95">
        <v>1.29</v>
      </c>
      <c r="V13" s="95">
        <f t="shared" si="0"/>
        <v>1.2568584</v>
      </c>
      <c r="W13" s="100" t="s">
        <v>502</v>
      </c>
    </row>
    <row r="14" spans="1:23" ht="18">
      <c r="A14" s="15">
        <v>1956</v>
      </c>
      <c r="B14" s="15">
        <v>10</v>
      </c>
      <c r="C14" s="10">
        <f>P!C15</f>
        <v>22.6</v>
      </c>
      <c r="D14" s="11">
        <f>P!D15</f>
        <v>14.67</v>
      </c>
      <c r="E14" s="9">
        <v>20.14</v>
      </c>
      <c r="F14" s="56">
        <v>7.6</v>
      </c>
      <c r="G14" s="59">
        <v>22.5</v>
      </c>
      <c r="H14" s="9">
        <v>21.4</v>
      </c>
      <c r="I14" s="15">
        <f t="shared" si="1"/>
        <v>21.871514999999999</v>
      </c>
      <c r="J14" s="15">
        <f t="shared" ref="J14:J65" si="7">0.0023*(E14-F14)^0.5*(D14+17.8)*I14</f>
        <v>5.7841261971499032</v>
      </c>
      <c r="K14" s="15">
        <f t="shared" si="3"/>
        <v>2.3599234884371603</v>
      </c>
      <c r="L14" s="9">
        <v>31</v>
      </c>
      <c r="M14" s="47">
        <f t="shared" si="4"/>
        <v>73.157628141551967</v>
      </c>
      <c r="N14" s="32"/>
      <c r="O14" s="24">
        <f>(D14/5)^1.514</f>
        <v>5.1019312937554249</v>
      </c>
      <c r="P14" s="43"/>
      <c r="R14" s="82">
        <f t="shared" ref="R14:R25" si="8">16*(10*D14/$P$25)^$Q$25*$V14</f>
        <v>68.143933630584499</v>
      </c>
      <c r="S14" s="4"/>
      <c r="T14" s="84">
        <v>1.27</v>
      </c>
      <c r="U14" s="84">
        <v>1.31</v>
      </c>
      <c r="V14" s="84">
        <f t="shared" si="0"/>
        <v>1.2768584000000001</v>
      </c>
    </row>
    <row r="15" spans="1:23">
      <c r="A15" s="9">
        <v>1956</v>
      </c>
      <c r="B15" s="9">
        <v>11</v>
      </c>
      <c r="C15" s="10">
        <f>P!C16</f>
        <v>167.4</v>
      </c>
      <c r="D15" s="11">
        <f>P!D16</f>
        <v>9.06</v>
      </c>
      <c r="E15" s="9">
        <v>12.34</v>
      </c>
      <c r="F15" s="56">
        <v>5.17</v>
      </c>
      <c r="G15" s="59">
        <v>16.3</v>
      </c>
      <c r="H15" s="9">
        <v>15.1</v>
      </c>
      <c r="I15" s="15">
        <f t="shared" si="1"/>
        <v>15.614380000000001</v>
      </c>
      <c r="J15" s="15">
        <f t="shared" si="7"/>
        <v>2.5829628897254895</v>
      </c>
      <c r="K15" s="15">
        <f t="shared" si="3"/>
        <v>1.0538488590079997</v>
      </c>
      <c r="L15" s="67">
        <v>30</v>
      </c>
      <c r="M15" s="47">
        <f t="shared" si="4"/>
        <v>31.615465770239993</v>
      </c>
      <c r="N15" s="32"/>
      <c r="O15" s="24">
        <f t="shared" ref="O15:O25" si="9">(D15/5)^1.514</f>
        <v>2.4595264916252821</v>
      </c>
      <c r="P15" s="90"/>
      <c r="R15" s="82">
        <f t="shared" si="8"/>
        <v>29.727559483863889</v>
      </c>
      <c r="S15" s="4"/>
      <c r="T15" s="84">
        <v>1.18</v>
      </c>
      <c r="U15" s="84">
        <v>1.21</v>
      </c>
      <c r="V15" s="84">
        <f t="shared" si="0"/>
        <v>1.1851437999999999</v>
      </c>
    </row>
    <row r="16" spans="1:23">
      <c r="A16" s="9">
        <v>1956</v>
      </c>
      <c r="B16" s="9">
        <v>12</v>
      </c>
      <c r="C16" s="10">
        <f>P!C17</f>
        <v>59.9</v>
      </c>
      <c r="D16" s="11">
        <f>P!D17</f>
        <v>5.82</v>
      </c>
      <c r="E16" s="9">
        <v>9.65</v>
      </c>
      <c r="F16" s="56">
        <v>1.3</v>
      </c>
      <c r="G16" s="59">
        <v>13.6</v>
      </c>
      <c r="H16" s="9">
        <v>12.4</v>
      </c>
      <c r="I16" s="15">
        <f t="shared" si="1"/>
        <v>12.914380000000001</v>
      </c>
      <c r="J16" s="15">
        <f t="shared" si="7"/>
        <v>2.0273303790397152</v>
      </c>
      <c r="K16" s="15">
        <f t="shared" si="3"/>
        <v>0.82715079464820374</v>
      </c>
      <c r="L16" s="67">
        <v>31</v>
      </c>
      <c r="M16" s="47">
        <f t="shared" si="4"/>
        <v>25.641674634094315</v>
      </c>
      <c r="N16" s="32"/>
      <c r="O16" s="24">
        <f t="shared" si="9"/>
        <v>1.2584988185974793</v>
      </c>
      <c r="P16" s="90"/>
      <c r="R16" s="82">
        <f t="shared" si="8"/>
        <v>13.04095224964111</v>
      </c>
      <c r="S16" s="4"/>
      <c r="T16" s="84">
        <v>1.04</v>
      </c>
      <c r="U16" s="84">
        <v>1.04</v>
      </c>
      <c r="V16" s="84">
        <f t="shared" si="0"/>
        <v>1.04</v>
      </c>
    </row>
    <row r="17" spans="1:22">
      <c r="A17" s="9">
        <v>1957</v>
      </c>
      <c r="B17" s="9">
        <v>1</v>
      </c>
      <c r="C17" s="10">
        <f>P!C18</f>
        <v>48.7</v>
      </c>
      <c r="D17" s="11">
        <f>P!D18</f>
        <v>3.65</v>
      </c>
      <c r="E17" s="9" t="s">
        <v>105</v>
      </c>
      <c r="F17" s="56">
        <v>-0.36</v>
      </c>
      <c r="G17" s="59">
        <v>15</v>
      </c>
      <c r="H17" s="9">
        <v>13.8</v>
      </c>
      <c r="I17" s="15">
        <f t="shared" si="1"/>
        <v>14.314380000000002</v>
      </c>
      <c r="J17" s="15">
        <f t="shared" si="7"/>
        <v>1.9570786747288891</v>
      </c>
      <c r="K17" s="15">
        <f t="shared" si="3"/>
        <v>0.79848809928938669</v>
      </c>
      <c r="L17" s="67">
        <v>31</v>
      </c>
      <c r="M17" s="47">
        <f t="shared" si="4"/>
        <v>24.753131077970988</v>
      </c>
      <c r="N17" s="32"/>
      <c r="O17" s="24">
        <f t="shared" si="9"/>
        <v>0.62097027304492947</v>
      </c>
      <c r="P17" s="90"/>
      <c r="R17" s="82">
        <f t="shared" si="8"/>
        <v>5.7749601279795302</v>
      </c>
      <c r="S17" s="4"/>
      <c r="T17" s="84">
        <v>0.96</v>
      </c>
      <c r="U17" s="84">
        <v>0.94</v>
      </c>
      <c r="V17" s="84">
        <f t="shared" si="0"/>
        <v>0.95657079999999994</v>
      </c>
    </row>
    <row r="18" spans="1:22">
      <c r="A18" s="9">
        <v>1957</v>
      </c>
      <c r="B18" s="9">
        <v>2</v>
      </c>
      <c r="C18" s="10">
        <f>P!C19</f>
        <v>24.6</v>
      </c>
      <c r="D18" s="11">
        <f>P!D19</f>
        <v>7.5</v>
      </c>
      <c r="E18" s="9" t="s">
        <v>106</v>
      </c>
      <c r="F18" s="56">
        <v>2.14</v>
      </c>
      <c r="G18" s="59">
        <v>20.04</v>
      </c>
      <c r="H18" s="9">
        <v>19.2</v>
      </c>
      <c r="I18" s="15">
        <f t="shared" si="1"/>
        <v>19.560065999999999</v>
      </c>
      <c r="J18" s="15">
        <f t="shared" si="7"/>
        <v>3.5412480771095716</v>
      </c>
      <c r="K18" s="15">
        <f t="shared" si="3"/>
        <v>1.4448292154607052</v>
      </c>
      <c r="L18" s="67">
        <v>29</v>
      </c>
      <c r="M18" s="47">
        <f t="shared" si="4"/>
        <v>41.900047248360451</v>
      </c>
      <c r="N18" s="32"/>
      <c r="O18" s="24">
        <f t="shared" si="9"/>
        <v>1.847575379233882</v>
      </c>
      <c r="P18" s="90"/>
      <c r="R18" s="82">
        <f t="shared" si="8"/>
        <v>15.35660385178716</v>
      </c>
      <c r="S18" s="4"/>
      <c r="T18" s="84">
        <v>0.83</v>
      </c>
      <c r="U18" s="84">
        <v>0.79</v>
      </c>
      <c r="V18" s="84">
        <f t="shared" si="0"/>
        <v>0.82314159999999992</v>
      </c>
    </row>
    <row r="19" spans="1:22">
      <c r="A19" s="9">
        <v>1957</v>
      </c>
      <c r="B19" s="9">
        <v>3</v>
      </c>
      <c r="C19" s="10">
        <f>P!C20</f>
        <v>1.9</v>
      </c>
      <c r="D19" s="11">
        <f>P!D20</f>
        <v>7.21</v>
      </c>
      <c r="E19" s="9" t="s">
        <v>107</v>
      </c>
      <c r="F19" s="56">
        <v>1.19</v>
      </c>
      <c r="G19" s="59">
        <v>27.2</v>
      </c>
      <c r="H19" s="9">
        <v>26.3</v>
      </c>
      <c r="I19" s="15">
        <f t="shared" si="1"/>
        <v>26.685785000000003</v>
      </c>
      <c r="J19" s="15">
        <f t="shared" si="7"/>
        <v>5.1464133631053732</v>
      </c>
      <c r="K19" s="15">
        <f t="shared" si="3"/>
        <v>2.099736652146992</v>
      </c>
      <c r="L19" s="67">
        <v>31</v>
      </c>
      <c r="M19" s="47">
        <f t="shared" si="4"/>
        <v>65.091836216556757</v>
      </c>
      <c r="N19" s="32"/>
      <c r="O19" s="24">
        <f t="shared" si="9"/>
        <v>1.7404975016338906</v>
      </c>
      <c r="P19" s="90"/>
      <c r="R19" s="82">
        <f t="shared" si="8"/>
        <v>14.025700282235398</v>
      </c>
      <c r="S19" s="4"/>
      <c r="T19" s="84">
        <v>0.81</v>
      </c>
      <c r="U19" s="84">
        <v>0.75</v>
      </c>
      <c r="V19" s="84">
        <f t="shared" si="0"/>
        <v>0.79971239999999999</v>
      </c>
    </row>
    <row r="20" spans="1:22">
      <c r="A20" s="9">
        <v>1957</v>
      </c>
      <c r="B20" s="9">
        <v>4</v>
      </c>
      <c r="C20" s="10">
        <f>P!C21</f>
        <v>55.8</v>
      </c>
      <c r="D20" s="11">
        <f>P!D21</f>
        <v>12.79</v>
      </c>
      <c r="E20" s="9" t="s">
        <v>108</v>
      </c>
      <c r="F20" s="56">
        <v>6.39</v>
      </c>
      <c r="G20" s="59">
        <v>34.700000000000003</v>
      </c>
      <c r="H20" s="9">
        <v>34.1</v>
      </c>
      <c r="I20" s="15">
        <f t="shared" si="1"/>
        <v>34.357190000000003</v>
      </c>
      <c r="J20" s="15">
        <f t="shared" si="7"/>
        <v>7.7428104940467151</v>
      </c>
      <c r="K20" s="15">
        <f t="shared" si="3"/>
        <v>3.1590666815710597</v>
      </c>
      <c r="L20" s="67">
        <v>30</v>
      </c>
      <c r="M20" s="47">
        <f t="shared" si="4"/>
        <v>94.772000447131788</v>
      </c>
      <c r="N20" s="32"/>
      <c r="O20" s="24">
        <f t="shared" si="9"/>
        <v>4.1453520331846443</v>
      </c>
      <c r="P20" s="90"/>
      <c r="R20" s="82">
        <f t="shared" si="8"/>
        <v>35.867091327013497</v>
      </c>
      <c r="S20" s="4"/>
      <c r="T20" s="84">
        <v>0.84</v>
      </c>
      <c r="U20" s="84">
        <v>0.8</v>
      </c>
      <c r="V20" s="84">
        <f t="shared" si="0"/>
        <v>0.83314159999999993</v>
      </c>
    </row>
    <row r="21" spans="1:22">
      <c r="A21" s="9">
        <v>1957</v>
      </c>
      <c r="B21" s="9">
        <v>5</v>
      </c>
      <c r="C21" s="10">
        <f>P!C22</f>
        <v>56.7</v>
      </c>
      <c r="D21" s="11">
        <f>P!D22</f>
        <v>16.77</v>
      </c>
      <c r="E21" s="9" t="s">
        <v>109</v>
      </c>
      <c r="F21" s="56">
        <v>12.05</v>
      </c>
      <c r="G21" s="59">
        <v>39.700000000000003</v>
      </c>
      <c r="H21" s="9">
        <v>39.5</v>
      </c>
      <c r="I21" s="15">
        <f t="shared" si="1"/>
        <v>39.585729999999998</v>
      </c>
      <c r="J21" s="15">
        <f t="shared" si="7"/>
        <v>9.0623981567541705</v>
      </c>
      <c r="K21" s="15">
        <f t="shared" si="3"/>
        <v>3.6974584479557011</v>
      </c>
      <c r="L21" s="67">
        <v>31</v>
      </c>
      <c r="M21" s="47">
        <f t="shared" si="4"/>
        <v>114.62121188662674</v>
      </c>
      <c r="N21" s="32"/>
      <c r="O21" s="24">
        <f t="shared" si="9"/>
        <v>6.2474454137203734</v>
      </c>
      <c r="P21" s="90"/>
      <c r="R21" s="82">
        <f t="shared" si="8"/>
        <v>54.398844559749733</v>
      </c>
      <c r="S21" s="4"/>
      <c r="T21" s="84">
        <v>0.83</v>
      </c>
      <c r="U21" s="84">
        <v>0.81</v>
      </c>
      <c r="V21" s="84">
        <f t="shared" si="0"/>
        <v>0.82657079999999994</v>
      </c>
    </row>
    <row r="22" spans="1:22">
      <c r="A22" s="9">
        <v>1957</v>
      </c>
      <c r="B22" s="9">
        <v>6</v>
      </c>
      <c r="C22" s="10">
        <f>P!C23</f>
        <v>37.299999999999997</v>
      </c>
      <c r="D22" s="11">
        <f>P!D23</f>
        <v>24.12</v>
      </c>
      <c r="E22" s="9" t="s">
        <v>110</v>
      </c>
      <c r="F22" s="56">
        <v>14.66</v>
      </c>
      <c r="G22" s="59">
        <v>41.9</v>
      </c>
      <c r="H22" s="9">
        <v>41.9</v>
      </c>
      <c r="I22" s="15">
        <f t="shared" si="1"/>
        <v>41.9</v>
      </c>
      <c r="J22" s="15">
        <f t="shared" si="7"/>
        <v>15.061580006248407</v>
      </c>
      <c r="K22" s="15">
        <f t="shared" si="3"/>
        <v>6.1451246425493498</v>
      </c>
      <c r="L22" s="67">
        <v>30</v>
      </c>
      <c r="M22" s="47">
        <f t="shared" si="4"/>
        <v>184.3537392764805</v>
      </c>
      <c r="N22" s="32"/>
      <c r="O22" s="24">
        <f t="shared" si="9"/>
        <v>10.83125176644158</v>
      </c>
      <c r="P22" s="91"/>
      <c r="R22" s="82">
        <f t="shared" si="8"/>
        <v>119.59278888269333</v>
      </c>
      <c r="S22" s="4"/>
      <c r="T22" s="84">
        <v>1.03</v>
      </c>
      <c r="U22" s="84">
        <v>1.02</v>
      </c>
      <c r="V22" s="84">
        <f t="shared" si="0"/>
        <v>1.0282854000000001</v>
      </c>
    </row>
    <row r="23" spans="1:22">
      <c r="A23" s="9">
        <v>1957</v>
      </c>
      <c r="B23" s="9">
        <v>7</v>
      </c>
      <c r="C23" s="10">
        <f>P!C24</f>
        <v>15.1</v>
      </c>
      <c r="D23" s="11">
        <f>P!D24</f>
        <v>25.68</v>
      </c>
      <c r="E23" s="9">
        <v>30.44</v>
      </c>
      <c r="F23" s="56">
        <v>17.29</v>
      </c>
      <c r="G23" s="59">
        <v>40.799999999999997</v>
      </c>
      <c r="H23" s="9">
        <v>40.799999999999997</v>
      </c>
      <c r="I23" s="15">
        <f t="shared" si="1"/>
        <v>40.799999999999997</v>
      </c>
      <c r="J23" s="15">
        <f t="shared" si="7"/>
        <v>14.795866732403354</v>
      </c>
      <c r="K23" s="15">
        <f t="shared" si="3"/>
        <v>6.0367136268205677</v>
      </c>
      <c r="L23" s="67">
        <v>31</v>
      </c>
      <c r="M23" s="47">
        <f t="shared" si="4"/>
        <v>187.13812243143761</v>
      </c>
      <c r="N23" s="32"/>
      <c r="O23" s="24">
        <f t="shared" si="9"/>
        <v>11.909301024323165</v>
      </c>
      <c r="P23" s="91"/>
      <c r="R23" s="82">
        <f t="shared" si="8"/>
        <v>142.8544284775185</v>
      </c>
      <c r="S23" s="4"/>
      <c r="T23" s="84">
        <v>1.1100000000000001</v>
      </c>
      <c r="U23" s="84">
        <v>1.1299999999999999</v>
      </c>
      <c r="V23" s="84">
        <f t="shared" si="0"/>
        <v>1.1134292000000001</v>
      </c>
    </row>
    <row r="24" spans="1:22">
      <c r="A24" s="9">
        <v>1957</v>
      </c>
      <c r="B24" s="9">
        <v>8</v>
      </c>
      <c r="C24" s="10">
        <f>P!C25</f>
        <v>0.3</v>
      </c>
      <c r="D24" s="11">
        <f>P!D25</f>
        <v>26.67</v>
      </c>
      <c r="E24" s="9">
        <v>31.54</v>
      </c>
      <c r="F24" s="56">
        <v>18.850000000000001</v>
      </c>
      <c r="G24" s="59">
        <v>36.700000000000003</v>
      </c>
      <c r="H24" s="9">
        <v>36.299999999999997</v>
      </c>
      <c r="I24" s="15">
        <f t="shared" si="1"/>
        <v>36.47146</v>
      </c>
      <c r="J24" s="15">
        <f t="shared" si="7"/>
        <v>13.288590717227677</v>
      </c>
      <c r="K24" s="15">
        <f t="shared" si="3"/>
        <v>5.4217450126288922</v>
      </c>
      <c r="L24" s="67">
        <v>31</v>
      </c>
      <c r="M24" s="47">
        <f t="shared" si="4"/>
        <v>168.07409539149566</v>
      </c>
      <c r="N24" s="32"/>
      <c r="O24" s="24">
        <f t="shared" si="9"/>
        <v>12.611253605051422</v>
      </c>
      <c r="P24" s="91"/>
      <c r="R24" s="82">
        <f t="shared" si="8"/>
        <v>169.74017272052563</v>
      </c>
      <c r="S24" s="4"/>
      <c r="T24" s="84">
        <v>1.24</v>
      </c>
      <c r="U24" s="84">
        <v>1.28</v>
      </c>
      <c r="V24" s="84">
        <f t="shared" si="0"/>
        <v>1.2468584</v>
      </c>
    </row>
    <row r="25" spans="1:22" s="2" customFormat="1">
      <c r="A25" s="12">
        <v>1957</v>
      </c>
      <c r="B25" s="12">
        <v>9</v>
      </c>
      <c r="C25" s="10">
        <f>P!C26</f>
        <v>60.1</v>
      </c>
      <c r="D25" s="11">
        <f>P!D26</f>
        <v>21.69</v>
      </c>
      <c r="E25" s="12">
        <v>26.29</v>
      </c>
      <c r="F25" s="57">
        <v>15.24</v>
      </c>
      <c r="G25" s="60">
        <v>30</v>
      </c>
      <c r="H25" s="12">
        <v>29.2</v>
      </c>
      <c r="I25" s="12">
        <f t="shared" si="1"/>
        <v>29.542919999999999</v>
      </c>
      <c r="J25" s="12">
        <f t="shared" si="7"/>
        <v>8.9196851998246309</v>
      </c>
      <c r="K25" s="12">
        <f t="shared" si="3"/>
        <v>3.6392315615284492</v>
      </c>
      <c r="L25" s="12">
        <v>30</v>
      </c>
      <c r="M25" s="94">
        <f t="shared" si="4"/>
        <v>109.17694684585348</v>
      </c>
      <c r="N25" s="31">
        <f>SUM(M14:M25)</f>
        <v>1120.2958993678003</v>
      </c>
      <c r="O25" s="48">
        <f t="shared" si="9"/>
        <v>9.2226637551677371</v>
      </c>
      <c r="P25" s="49">
        <f>SUM(O14:O25)</f>
        <v>67.996267355779821</v>
      </c>
      <c r="Q25" s="81">
        <f>6.75*10^(-7)*P25^3-7.71*10^(-5)*P25^2+1.792*10^(-2)*P25+0.49239</f>
        <v>1.5666184998866721</v>
      </c>
      <c r="R25" s="85">
        <f t="shared" si="8"/>
        <v>123.77380827524217</v>
      </c>
      <c r="S25" s="93">
        <f>SUM(R14:R25)</f>
        <v>792.29684386883446</v>
      </c>
      <c r="T25" s="95">
        <v>1.25</v>
      </c>
      <c r="U25" s="95">
        <v>1.29</v>
      </c>
      <c r="V25" s="95">
        <f t="shared" si="0"/>
        <v>1.2568584</v>
      </c>
    </row>
    <row r="26" spans="1:22" ht="18">
      <c r="A26" s="15">
        <v>1957</v>
      </c>
      <c r="B26" s="15">
        <v>10</v>
      </c>
      <c r="C26" s="10">
        <f>P!C27</f>
        <v>74.2</v>
      </c>
      <c r="D26" s="11">
        <f>P!D27</f>
        <v>16.95</v>
      </c>
      <c r="E26" s="9">
        <v>21.08</v>
      </c>
      <c r="F26" s="56">
        <v>12.64</v>
      </c>
      <c r="G26" s="59">
        <v>22.5</v>
      </c>
      <c r="H26" s="9">
        <v>21.4</v>
      </c>
      <c r="I26" s="15">
        <f t="shared" si="1"/>
        <v>21.871514999999999</v>
      </c>
      <c r="J26" s="15">
        <f t="shared" si="7"/>
        <v>5.0784681738328157</v>
      </c>
      <c r="K26" s="15">
        <f t="shared" si="3"/>
        <v>2.0720150149237888</v>
      </c>
      <c r="L26" s="9">
        <v>31</v>
      </c>
      <c r="M26" s="47">
        <f t="shared" si="4"/>
        <v>64.23246546263745</v>
      </c>
      <c r="N26" s="32"/>
      <c r="O26" s="24">
        <f>(D26/5)^1.514</f>
        <v>6.3492487637707624</v>
      </c>
      <c r="P26" s="43"/>
      <c r="R26" s="82">
        <f t="shared" ref="R26:R37" si="10">16*(10*D26/$P$37)^$Q$37*$V26</f>
        <v>83.856449671885628</v>
      </c>
      <c r="S26" s="4"/>
      <c r="T26" s="84">
        <v>1.27</v>
      </c>
      <c r="U26" s="84">
        <v>1.31</v>
      </c>
      <c r="V26" s="84">
        <f t="shared" si="0"/>
        <v>1.2768584000000001</v>
      </c>
    </row>
    <row r="27" spans="1:22">
      <c r="A27" s="9">
        <v>1957</v>
      </c>
      <c r="B27" s="9">
        <v>11</v>
      </c>
      <c r="C27" s="10">
        <f>P!C28</f>
        <v>24</v>
      </c>
      <c r="D27" s="11">
        <f>P!D28</f>
        <v>10.19</v>
      </c>
      <c r="E27" s="9">
        <v>15.13</v>
      </c>
      <c r="F27" s="56">
        <v>5.73</v>
      </c>
      <c r="G27" s="59">
        <v>16.3</v>
      </c>
      <c r="H27" s="9">
        <v>15.1</v>
      </c>
      <c r="I27" s="15">
        <f t="shared" si="1"/>
        <v>15.614380000000001</v>
      </c>
      <c r="J27" s="15">
        <f t="shared" si="7"/>
        <v>3.081906122956779</v>
      </c>
      <c r="K27" s="15">
        <f t="shared" si="3"/>
        <v>1.2574176981663658</v>
      </c>
      <c r="L27" s="67">
        <v>30</v>
      </c>
      <c r="M27" s="47">
        <f t="shared" si="4"/>
        <v>37.722530944990979</v>
      </c>
      <c r="N27" s="32"/>
      <c r="O27" s="24">
        <f t="shared" ref="O27:O37" si="11">(D27/5)^1.514</f>
        <v>2.9385638255520941</v>
      </c>
      <c r="P27" s="90"/>
      <c r="R27" s="82">
        <f t="shared" si="10"/>
        <v>34.343803100019613</v>
      </c>
      <c r="S27" s="4"/>
      <c r="T27" s="84">
        <v>1.18</v>
      </c>
      <c r="U27" s="84">
        <v>1.21</v>
      </c>
      <c r="V27" s="84">
        <f t="shared" si="0"/>
        <v>1.1851437999999999</v>
      </c>
    </row>
    <row r="28" spans="1:22">
      <c r="A28" s="9">
        <v>1957</v>
      </c>
      <c r="B28" s="9">
        <v>12</v>
      </c>
      <c r="C28" s="10">
        <f>P!C29</f>
        <v>71.2</v>
      </c>
      <c r="D28" s="11">
        <f>P!D29</f>
        <v>6.17</v>
      </c>
      <c r="E28" s="9">
        <v>9.73</v>
      </c>
      <c r="F28" s="56">
        <v>1.94</v>
      </c>
      <c r="G28" s="59">
        <v>13.6</v>
      </c>
      <c r="H28" s="9">
        <v>12.4</v>
      </c>
      <c r="I28" s="15">
        <f t="shared" si="1"/>
        <v>12.914380000000001</v>
      </c>
      <c r="J28" s="15">
        <f t="shared" si="7"/>
        <v>1.9871843583824909</v>
      </c>
      <c r="K28" s="15">
        <f t="shared" si="3"/>
        <v>0.81077121822005627</v>
      </c>
      <c r="L28" s="67">
        <v>31</v>
      </c>
      <c r="M28" s="47">
        <f t="shared" si="4"/>
        <v>25.133907764821743</v>
      </c>
      <c r="N28" s="32"/>
      <c r="O28" s="24">
        <f t="shared" si="11"/>
        <v>1.3748368110212947</v>
      </c>
      <c r="P28" s="90"/>
      <c r="R28" s="82">
        <f t="shared" si="10"/>
        <v>13.452063384194181</v>
      </c>
      <c r="S28" s="4"/>
      <c r="T28" s="84">
        <v>1.04</v>
      </c>
      <c r="U28" s="84">
        <v>1.04</v>
      </c>
      <c r="V28" s="84">
        <f t="shared" si="0"/>
        <v>1.04</v>
      </c>
    </row>
    <row r="29" spans="1:22">
      <c r="A29" s="9">
        <v>1958</v>
      </c>
      <c r="B29" s="9">
        <v>1</v>
      </c>
      <c r="C29" s="10">
        <f>P!C30</f>
        <v>106.9</v>
      </c>
      <c r="D29" s="11">
        <f>P!D30</f>
        <v>5.42</v>
      </c>
      <c r="E29" s="9" t="s">
        <v>111</v>
      </c>
      <c r="F29" s="56">
        <v>2.25</v>
      </c>
      <c r="G29" s="59">
        <v>15</v>
      </c>
      <c r="H29" s="9">
        <v>13.8</v>
      </c>
      <c r="I29" s="15">
        <f t="shared" si="1"/>
        <v>14.314380000000002</v>
      </c>
      <c r="J29" s="15">
        <f t="shared" si="7"/>
        <v>1.9172904818500314</v>
      </c>
      <c r="K29" s="15">
        <f t="shared" si="3"/>
        <v>0.78225451659481271</v>
      </c>
      <c r="L29" s="67">
        <v>31</v>
      </c>
      <c r="M29" s="47">
        <f t="shared" si="4"/>
        <v>24.249890014439195</v>
      </c>
      <c r="N29" s="32"/>
      <c r="O29" s="24">
        <f t="shared" si="11"/>
        <v>1.1298852344902448</v>
      </c>
      <c r="P29" s="90"/>
      <c r="R29" s="82">
        <f t="shared" si="10"/>
        <v>10.045609729805127</v>
      </c>
      <c r="S29" s="4"/>
      <c r="T29" s="84">
        <v>0.96</v>
      </c>
      <c r="U29" s="84">
        <v>0.94</v>
      </c>
      <c r="V29" s="84">
        <f t="shared" si="0"/>
        <v>0.95657079999999994</v>
      </c>
    </row>
    <row r="30" spans="1:22">
      <c r="A30" s="9">
        <v>1958</v>
      </c>
      <c r="B30" s="9">
        <v>2</v>
      </c>
      <c r="C30" s="10">
        <f>P!C31</f>
        <v>26</v>
      </c>
      <c r="D30" s="11">
        <f>P!D31</f>
        <v>8.75</v>
      </c>
      <c r="E30" s="9" t="s">
        <v>112</v>
      </c>
      <c r="F30" s="56">
        <v>3.13</v>
      </c>
      <c r="G30" s="59">
        <v>20.04</v>
      </c>
      <c r="H30" s="9">
        <v>19.2</v>
      </c>
      <c r="I30" s="15">
        <f t="shared" si="1"/>
        <v>19.560065999999999</v>
      </c>
      <c r="J30" s="15">
        <f t="shared" si="7"/>
        <v>3.8851296052586419</v>
      </c>
      <c r="K30" s="15">
        <f t="shared" si="3"/>
        <v>1.5851328789455259</v>
      </c>
      <c r="L30" s="67">
        <v>29</v>
      </c>
      <c r="M30" s="47">
        <f t="shared" si="4"/>
        <v>45.968853489420255</v>
      </c>
      <c r="N30" s="32"/>
      <c r="O30" s="24">
        <f t="shared" si="11"/>
        <v>2.3332410344352947</v>
      </c>
      <c r="P30" s="90"/>
      <c r="R30" s="82">
        <f t="shared" si="10"/>
        <v>18.671105859220699</v>
      </c>
      <c r="S30" s="4"/>
      <c r="T30" s="84">
        <v>0.83</v>
      </c>
      <c r="U30" s="84">
        <v>0.79</v>
      </c>
      <c r="V30" s="84">
        <f t="shared" si="0"/>
        <v>0.82314159999999992</v>
      </c>
    </row>
    <row r="31" spans="1:22">
      <c r="A31" s="9">
        <v>1958</v>
      </c>
      <c r="B31" s="9">
        <v>3</v>
      </c>
      <c r="C31" s="10">
        <f>P!C32</f>
        <v>94.5</v>
      </c>
      <c r="D31" s="11">
        <f>P!D32</f>
        <v>8.0399999999999991</v>
      </c>
      <c r="E31" s="9" t="s">
        <v>113</v>
      </c>
      <c r="F31" s="56">
        <v>3.37</v>
      </c>
      <c r="G31" s="59">
        <v>27.2</v>
      </c>
      <c r="H31" s="9">
        <v>26.3</v>
      </c>
      <c r="I31" s="15">
        <f t="shared" si="1"/>
        <v>26.685785000000003</v>
      </c>
      <c r="J31" s="15">
        <f t="shared" si="7"/>
        <v>4.5911590417716202</v>
      </c>
      <c r="K31" s="15">
        <f t="shared" si="3"/>
        <v>1.8731928890428209</v>
      </c>
      <c r="L31" s="67">
        <v>31</v>
      </c>
      <c r="M31" s="47">
        <f t="shared" si="4"/>
        <v>58.068979560327449</v>
      </c>
      <c r="N31" s="32"/>
      <c r="O31" s="24">
        <f t="shared" si="11"/>
        <v>2.0526602453022482</v>
      </c>
      <c r="P31" s="90"/>
      <c r="R31" s="82">
        <f t="shared" si="10"/>
        <v>15.832134880031322</v>
      </c>
      <c r="S31" s="4"/>
      <c r="T31" s="84">
        <v>0.81</v>
      </c>
      <c r="U31" s="84">
        <v>0.75</v>
      </c>
      <c r="V31" s="84">
        <f t="shared" si="0"/>
        <v>0.79971239999999999</v>
      </c>
    </row>
    <row r="32" spans="1:22">
      <c r="A32" s="9">
        <v>1958</v>
      </c>
      <c r="B32" s="9">
        <v>4</v>
      </c>
      <c r="C32" s="10">
        <f>P!C33</f>
        <v>90.5</v>
      </c>
      <c r="D32" s="11">
        <f>P!D33</f>
        <v>12.41</v>
      </c>
      <c r="E32" s="9" t="s">
        <v>114</v>
      </c>
      <c r="F32" s="56">
        <v>7.21</v>
      </c>
      <c r="G32" s="59">
        <v>34.700000000000003</v>
      </c>
      <c r="H32" s="9">
        <v>34.1</v>
      </c>
      <c r="I32" s="15">
        <f t="shared" si="1"/>
        <v>34.357190000000003</v>
      </c>
      <c r="J32" s="15">
        <f t="shared" si="7"/>
        <v>7.0857226984529138</v>
      </c>
      <c r="K32" s="15">
        <f t="shared" si="3"/>
        <v>2.8909748609687886</v>
      </c>
      <c r="L32" s="67">
        <v>30</v>
      </c>
      <c r="M32" s="47">
        <f t="shared" si="4"/>
        <v>86.729245829063657</v>
      </c>
      <c r="N32" s="32"/>
      <c r="O32" s="24">
        <f t="shared" si="11"/>
        <v>3.9603164583118708</v>
      </c>
      <c r="P32" s="90"/>
      <c r="R32" s="82">
        <f t="shared" si="10"/>
        <v>33.145143011817751</v>
      </c>
      <c r="S32" s="4"/>
      <c r="T32" s="84">
        <v>0.84</v>
      </c>
      <c r="U32" s="84">
        <v>0.8</v>
      </c>
      <c r="V32" s="84">
        <f t="shared" si="0"/>
        <v>0.83314159999999993</v>
      </c>
    </row>
    <row r="33" spans="1:22">
      <c r="A33" s="9">
        <v>1958</v>
      </c>
      <c r="B33" s="9">
        <v>5</v>
      </c>
      <c r="C33" s="10">
        <f>P!C34</f>
        <v>18.8</v>
      </c>
      <c r="D33" s="11">
        <f>P!D34</f>
        <v>20.260000000000002</v>
      </c>
      <c r="E33" s="9" t="s">
        <v>115</v>
      </c>
      <c r="F33" s="56">
        <v>12.47</v>
      </c>
      <c r="G33" s="59">
        <v>39.700000000000003</v>
      </c>
      <c r="H33" s="9">
        <v>39.5</v>
      </c>
      <c r="I33" s="15">
        <f t="shared" si="1"/>
        <v>39.585729999999998</v>
      </c>
      <c r="J33" s="15">
        <f t="shared" si="7"/>
        <v>12.143236728768064</v>
      </c>
      <c r="K33" s="15">
        <f t="shared" si="3"/>
        <v>4.9544405853373696</v>
      </c>
      <c r="L33" s="67">
        <v>31</v>
      </c>
      <c r="M33" s="47">
        <f t="shared" si="4"/>
        <v>153.58765814545845</v>
      </c>
      <c r="N33" s="32"/>
      <c r="O33" s="24">
        <f t="shared" si="11"/>
        <v>8.3178584826475586</v>
      </c>
      <c r="P33" s="90"/>
      <c r="R33" s="82">
        <f t="shared" si="10"/>
        <v>72.3151961383154</v>
      </c>
      <c r="S33" s="4"/>
      <c r="T33" s="84">
        <v>0.83</v>
      </c>
      <c r="U33" s="84">
        <v>0.81</v>
      </c>
      <c r="V33" s="84">
        <f t="shared" si="0"/>
        <v>0.82657079999999994</v>
      </c>
    </row>
    <row r="34" spans="1:22">
      <c r="A34" s="9">
        <v>1958</v>
      </c>
      <c r="B34" s="9">
        <v>6</v>
      </c>
      <c r="C34" s="10">
        <f>P!C35</f>
        <v>26.2</v>
      </c>
      <c r="D34" s="11">
        <f>P!D35</f>
        <v>22.54</v>
      </c>
      <c r="E34" s="9" t="s">
        <v>116</v>
      </c>
      <c r="F34" s="56">
        <v>15.14</v>
      </c>
      <c r="G34" s="59">
        <v>41.9</v>
      </c>
      <c r="H34" s="9">
        <v>41.9</v>
      </c>
      <c r="I34" s="15">
        <f t="shared" si="1"/>
        <v>41.9</v>
      </c>
      <c r="J34" s="15">
        <f t="shared" si="7"/>
        <v>12.952071769703835</v>
      </c>
      <c r="K34" s="15">
        <f t="shared" si="3"/>
        <v>5.2844452820391643</v>
      </c>
      <c r="L34" s="67">
        <v>30</v>
      </c>
      <c r="M34" s="47">
        <f t="shared" si="4"/>
        <v>158.53335846117494</v>
      </c>
      <c r="N34" s="32"/>
      <c r="O34" s="24">
        <f t="shared" si="11"/>
        <v>9.7753346894263426</v>
      </c>
      <c r="P34" s="91"/>
      <c r="R34" s="82">
        <f t="shared" si="10"/>
        <v>106.78925173516699</v>
      </c>
      <c r="S34" s="4"/>
      <c r="T34" s="84">
        <v>1.03</v>
      </c>
      <c r="U34" s="84">
        <v>1.02</v>
      </c>
      <c r="V34" s="84">
        <f t="shared" ref="V34:V66" si="12">($U34+($T34-$U34)*(($U$1-$V$1)/($U$1-$T$1)))</f>
        <v>1.0282854000000001</v>
      </c>
    </row>
    <row r="35" spans="1:22">
      <c r="A35" s="9">
        <v>1958</v>
      </c>
      <c r="B35" s="9">
        <v>7</v>
      </c>
      <c r="C35" s="10">
        <f>P!C36</f>
        <v>7</v>
      </c>
      <c r="D35" s="11">
        <f>P!D36</f>
        <v>26.4</v>
      </c>
      <c r="E35" s="9">
        <v>30.73</v>
      </c>
      <c r="F35" s="56">
        <v>17.82</v>
      </c>
      <c r="G35" s="59">
        <v>40.799999999999997</v>
      </c>
      <c r="H35" s="9">
        <v>40.799999999999997</v>
      </c>
      <c r="I35" s="15">
        <f t="shared" si="1"/>
        <v>40.799999999999997</v>
      </c>
      <c r="J35" s="15">
        <f t="shared" si="7"/>
        <v>14.902989298298962</v>
      </c>
      <c r="K35" s="15">
        <f t="shared" si="3"/>
        <v>6.0804196337059766</v>
      </c>
      <c r="L35" s="67">
        <v>31</v>
      </c>
      <c r="M35" s="47">
        <f t="shared" si="4"/>
        <v>188.49300864488526</v>
      </c>
      <c r="N35" s="32"/>
      <c r="O35" s="24">
        <f t="shared" si="11"/>
        <v>12.418460455590957</v>
      </c>
      <c r="P35" s="91"/>
      <c r="R35" s="82">
        <f t="shared" si="10"/>
        <v>149.09116671933913</v>
      </c>
      <c r="S35" s="4"/>
      <c r="T35" s="84">
        <v>1.1100000000000001</v>
      </c>
      <c r="U35" s="84">
        <v>1.1299999999999999</v>
      </c>
      <c r="V35" s="84">
        <f t="shared" si="12"/>
        <v>1.1134292000000001</v>
      </c>
    </row>
    <row r="36" spans="1:22">
      <c r="A36" s="9">
        <v>1958</v>
      </c>
      <c r="B36" s="9">
        <v>8</v>
      </c>
      <c r="C36" s="10">
        <f>P!C37</f>
        <v>11.5</v>
      </c>
      <c r="D36" s="11">
        <f>P!D37</f>
        <v>25.59</v>
      </c>
      <c r="E36" s="9">
        <v>30.97</v>
      </c>
      <c r="F36" s="56">
        <v>17.579999999999998</v>
      </c>
      <c r="G36" s="59">
        <v>36.700000000000003</v>
      </c>
      <c r="H36" s="9">
        <v>36.299999999999997</v>
      </c>
      <c r="I36" s="15">
        <f t="shared" si="1"/>
        <v>36.47146</v>
      </c>
      <c r="J36" s="15">
        <f t="shared" si="7"/>
        <v>13.318672001273518</v>
      </c>
      <c r="K36" s="15">
        <f t="shared" si="3"/>
        <v>5.4340181765195945</v>
      </c>
      <c r="L36" s="67">
        <v>31</v>
      </c>
      <c r="M36" s="47">
        <f t="shared" si="4"/>
        <v>168.45456347210742</v>
      </c>
      <c r="N36" s="32"/>
      <c r="O36" s="24">
        <f t="shared" si="11"/>
        <v>11.846166331800811</v>
      </c>
      <c r="P36" s="91"/>
      <c r="R36" s="82">
        <f t="shared" si="10"/>
        <v>158.79874518019545</v>
      </c>
      <c r="S36" s="4"/>
      <c r="T36" s="84">
        <v>1.24</v>
      </c>
      <c r="U36" s="84">
        <v>1.28</v>
      </c>
      <c r="V36" s="84">
        <f t="shared" si="12"/>
        <v>1.2468584</v>
      </c>
    </row>
    <row r="37" spans="1:22" s="2" customFormat="1">
      <c r="A37" s="12">
        <v>1958</v>
      </c>
      <c r="B37" s="12">
        <v>9</v>
      </c>
      <c r="C37" s="10">
        <f>P!C38</f>
        <v>39.9</v>
      </c>
      <c r="D37" s="11">
        <f>P!D38</f>
        <v>19.63</v>
      </c>
      <c r="E37" s="12">
        <v>24.46</v>
      </c>
      <c r="F37" s="57">
        <v>13.32</v>
      </c>
      <c r="G37" s="60">
        <v>30</v>
      </c>
      <c r="H37" s="12">
        <v>29.2</v>
      </c>
      <c r="I37" s="12">
        <f t="shared" si="1"/>
        <v>29.542919999999999</v>
      </c>
      <c r="J37" s="12">
        <f t="shared" si="7"/>
        <v>8.4887487004512607</v>
      </c>
      <c r="K37" s="12">
        <f t="shared" si="3"/>
        <v>3.4634094697841142</v>
      </c>
      <c r="L37" s="12">
        <v>30</v>
      </c>
      <c r="M37" s="94">
        <f t="shared" si="4"/>
        <v>103.90228409352343</v>
      </c>
      <c r="N37" s="31">
        <f>SUM(M26:M37)</f>
        <v>1115.0767458828504</v>
      </c>
      <c r="O37" s="48">
        <f t="shared" si="11"/>
        <v>7.9294076786919385</v>
      </c>
      <c r="P37" s="49">
        <f>SUM(O26:O37)</f>
        <v>70.425980011041418</v>
      </c>
      <c r="Q37" s="81">
        <f>6.75*10^(-7)*P37^3-7.71*10^(-5)*P37^2+1.792*10^(-2)*P37+0.49239</f>
        <v>1.6077991037167161</v>
      </c>
      <c r="R37" s="85">
        <f t="shared" si="10"/>
        <v>104.51490693119115</v>
      </c>
      <c r="S37" s="93">
        <f>SUM(R26:R37)</f>
        <v>800.85557634118243</v>
      </c>
      <c r="T37" s="95">
        <v>1.25</v>
      </c>
      <c r="U37" s="95">
        <v>1.29</v>
      </c>
      <c r="V37" s="95">
        <f t="shared" si="12"/>
        <v>1.2568584</v>
      </c>
    </row>
    <row r="38" spans="1:22" ht="18">
      <c r="A38" s="15">
        <v>1958</v>
      </c>
      <c r="B38" s="15">
        <v>10</v>
      </c>
      <c r="C38" s="10">
        <f>P!C39</f>
        <v>44.3</v>
      </c>
      <c r="D38" s="11">
        <f>P!D39</f>
        <v>14.95</v>
      </c>
      <c r="E38" s="9">
        <v>19.88</v>
      </c>
      <c r="F38" s="56">
        <v>9.07</v>
      </c>
      <c r="G38" s="59">
        <v>22.5</v>
      </c>
      <c r="H38" s="9">
        <v>21.4</v>
      </c>
      <c r="I38" s="15">
        <f t="shared" si="1"/>
        <v>21.871514999999999</v>
      </c>
      <c r="J38" s="15">
        <f t="shared" si="7"/>
        <v>5.4166509963714908</v>
      </c>
      <c r="K38" s="15">
        <f t="shared" si="3"/>
        <v>2.2099936065195682</v>
      </c>
      <c r="L38" s="9">
        <v>31</v>
      </c>
      <c r="M38" s="47">
        <f t="shared" si="4"/>
        <v>68.509801802106608</v>
      </c>
      <c r="N38" s="32"/>
      <c r="O38" s="24">
        <f>(D38/5)^1.514</f>
        <v>5.2500831182589414</v>
      </c>
      <c r="P38" s="43"/>
      <c r="R38" s="82">
        <f>16*(10*D38/$P49)^$Q49*$V38</f>
        <v>71.340032082576812</v>
      </c>
      <c r="S38" s="4"/>
      <c r="T38" s="84">
        <v>1.27</v>
      </c>
      <c r="U38" s="84">
        <v>1.31</v>
      </c>
      <c r="V38" s="84">
        <f t="shared" si="12"/>
        <v>1.2768584000000001</v>
      </c>
    </row>
    <row r="39" spans="1:22">
      <c r="A39" s="9">
        <v>1958</v>
      </c>
      <c r="B39" s="9">
        <v>11</v>
      </c>
      <c r="C39" s="10">
        <f>P!C40</f>
        <v>64.400000000000006</v>
      </c>
      <c r="D39" s="11">
        <f>P!D40</f>
        <v>10.97</v>
      </c>
      <c r="E39" s="9">
        <v>14.6</v>
      </c>
      <c r="F39" s="56">
        <v>7.39</v>
      </c>
      <c r="G39" s="59">
        <v>16.3</v>
      </c>
      <c r="H39" s="9">
        <v>15.1</v>
      </c>
      <c r="I39" s="15">
        <f t="shared" si="1"/>
        <v>15.614380000000001</v>
      </c>
      <c r="J39" s="15">
        <f t="shared" si="7"/>
        <v>2.7743424986480072</v>
      </c>
      <c r="K39" s="15">
        <f t="shared" si="3"/>
        <v>1.1319317394483868</v>
      </c>
      <c r="L39" s="67">
        <v>30</v>
      </c>
      <c r="M39" s="47">
        <f t="shared" si="4"/>
        <v>33.957952183451603</v>
      </c>
      <c r="N39" s="32"/>
      <c r="O39" s="24">
        <f t="shared" ref="O39:O49" si="13">(D39/5)^1.514</f>
        <v>3.2857328335306755</v>
      </c>
      <c r="P39" s="90"/>
      <c r="R39" s="82">
        <f>16*(10*D39/$P49)^$Q49*$V39</f>
        <v>41.123014546399432</v>
      </c>
      <c r="S39" s="4"/>
      <c r="T39" s="84">
        <v>1.18</v>
      </c>
      <c r="U39" s="84">
        <v>1.21</v>
      </c>
      <c r="V39" s="84">
        <f t="shared" si="12"/>
        <v>1.1851437999999999</v>
      </c>
    </row>
    <row r="40" spans="1:22">
      <c r="A40" s="9">
        <v>1958</v>
      </c>
      <c r="B40" s="9">
        <v>12</v>
      </c>
      <c r="C40" s="10">
        <f>P!C41</f>
        <v>54.8</v>
      </c>
      <c r="D40" s="11">
        <f>P!D41</f>
        <v>9.41</v>
      </c>
      <c r="E40" s="9">
        <v>13.1</v>
      </c>
      <c r="F40" s="56">
        <v>5.0999999999999996</v>
      </c>
      <c r="G40" s="59">
        <v>13.6</v>
      </c>
      <c r="H40" s="9">
        <v>12.4</v>
      </c>
      <c r="I40" s="15">
        <f t="shared" si="1"/>
        <v>12.914380000000001</v>
      </c>
      <c r="J40" s="15">
        <f t="shared" si="7"/>
        <v>2.285993190968358</v>
      </c>
      <c r="K40" s="15">
        <f t="shared" si="3"/>
        <v>0.93268522191508996</v>
      </c>
      <c r="L40" s="67">
        <v>31</v>
      </c>
      <c r="M40" s="47">
        <f t="shared" si="4"/>
        <v>28.913241879367789</v>
      </c>
      <c r="N40" s="32"/>
      <c r="O40" s="24">
        <f t="shared" si="13"/>
        <v>2.6047983211938712</v>
      </c>
      <c r="P40" s="90"/>
      <c r="R40" s="82">
        <f>16*(10*D40/$P49)^$Q49*$V40</f>
        <v>28.499198570415643</v>
      </c>
      <c r="S40" s="4"/>
      <c r="T40" s="84">
        <v>1.04</v>
      </c>
      <c r="U40" s="84">
        <v>1.04</v>
      </c>
      <c r="V40" s="84">
        <f t="shared" si="12"/>
        <v>1.04</v>
      </c>
    </row>
    <row r="41" spans="1:22">
      <c r="A41" s="9">
        <v>1959</v>
      </c>
      <c r="B41" s="9">
        <v>1</v>
      </c>
      <c r="C41" s="10">
        <f>P!C42</f>
        <v>145.4</v>
      </c>
      <c r="D41" s="11">
        <f>P!D42</f>
        <v>5.16</v>
      </c>
      <c r="E41" s="9" t="s">
        <v>117</v>
      </c>
      <c r="F41" s="56">
        <v>0.9</v>
      </c>
      <c r="G41" s="59">
        <v>15</v>
      </c>
      <c r="H41" s="9">
        <v>13.8</v>
      </c>
      <c r="I41" s="15">
        <f t="shared" si="1"/>
        <v>14.314380000000002</v>
      </c>
      <c r="J41" s="15">
        <f t="shared" si="7"/>
        <v>2.1685636786244151</v>
      </c>
      <c r="K41" s="15">
        <f t="shared" si="3"/>
        <v>0.88477398087876136</v>
      </c>
      <c r="L41" s="67">
        <v>31</v>
      </c>
      <c r="M41" s="47">
        <f t="shared" si="4"/>
        <v>27.427993407241601</v>
      </c>
      <c r="N41" s="32"/>
      <c r="O41" s="24">
        <f t="shared" si="13"/>
        <v>1.0488443950289887</v>
      </c>
      <c r="P41" s="90"/>
      <c r="R41" s="82">
        <f>16*(10*D41/$P49)^$Q49*$V41</f>
        <v>10.398365393175848</v>
      </c>
      <c r="S41" s="4"/>
      <c r="T41" s="84">
        <v>0.96</v>
      </c>
      <c r="U41" s="84">
        <v>0.94</v>
      </c>
      <c r="V41" s="84">
        <f t="shared" si="12"/>
        <v>0.95657079999999994</v>
      </c>
    </row>
    <row r="42" spans="1:22">
      <c r="A42" s="9">
        <v>1959</v>
      </c>
      <c r="B42" s="9">
        <v>2</v>
      </c>
      <c r="C42" s="10">
        <f>P!C43</f>
        <v>2.4</v>
      </c>
      <c r="D42" s="11">
        <f>P!D43</f>
        <v>3.06</v>
      </c>
      <c r="E42" s="9" t="s">
        <v>118</v>
      </c>
      <c r="F42" s="56">
        <v>-1.84</v>
      </c>
      <c r="G42" s="59">
        <v>20.04</v>
      </c>
      <c r="H42" s="9">
        <v>19.2</v>
      </c>
      <c r="I42" s="15">
        <f t="shared" si="1"/>
        <v>19.560065999999999</v>
      </c>
      <c r="J42" s="15">
        <f t="shared" si="7"/>
        <v>2.9076897967050788</v>
      </c>
      <c r="K42" s="15">
        <f t="shared" si="3"/>
        <v>1.1863374370556721</v>
      </c>
      <c r="L42" s="67">
        <v>29</v>
      </c>
      <c r="M42" s="47">
        <f t="shared" si="4"/>
        <v>34.40378567461449</v>
      </c>
      <c r="N42" s="32"/>
      <c r="O42" s="24">
        <f t="shared" si="13"/>
        <v>0.47549029055146697</v>
      </c>
      <c r="P42" s="90"/>
      <c r="R42" s="82">
        <f>16*(10*D42/$P49)^$Q49*$V42</f>
        <v>4.004151397584903</v>
      </c>
      <c r="S42" s="4"/>
      <c r="T42" s="84">
        <v>0.83</v>
      </c>
      <c r="U42" s="84">
        <v>0.79</v>
      </c>
      <c r="V42" s="84">
        <f t="shared" si="12"/>
        <v>0.82314159999999992</v>
      </c>
    </row>
    <row r="43" spans="1:22">
      <c r="A43" s="9">
        <v>1959</v>
      </c>
      <c r="B43" s="9">
        <v>3</v>
      </c>
      <c r="C43" s="10">
        <f>P!C44</f>
        <v>19.7</v>
      </c>
      <c r="D43" s="11">
        <f>P!D44</f>
        <v>8.17</v>
      </c>
      <c r="E43" s="9" t="s">
        <v>119</v>
      </c>
      <c r="F43" s="56">
        <v>2.2999999999999998</v>
      </c>
      <c r="G43" s="59">
        <v>27.2</v>
      </c>
      <c r="H43" s="9">
        <v>26.3</v>
      </c>
      <c r="I43" s="15">
        <f t="shared" si="1"/>
        <v>26.685785000000003</v>
      </c>
      <c r="J43" s="15">
        <f t="shared" si="7"/>
        <v>5.1329749705214329</v>
      </c>
      <c r="K43" s="15">
        <f t="shared" si="3"/>
        <v>2.0942537879727445</v>
      </c>
      <c r="L43" s="67">
        <v>31</v>
      </c>
      <c r="M43" s="47">
        <f t="shared" si="4"/>
        <v>64.921867427155078</v>
      </c>
      <c r="N43" s="32"/>
      <c r="O43" s="24">
        <f t="shared" si="13"/>
        <v>2.1031178383581755</v>
      </c>
      <c r="P43" s="90"/>
      <c r="R43" s="82">
        <f>16*(10*D43/$P49)^$Q49*$V43</f>
        <v>17.631803116720839</v>
      </c>
      <c r="S43" s="4"/>
      <c r="T43" s="84">
        <v>0.81</v>
      </c>
      <c r="U43" s="84">
        <v>0.75</v>
      </c>
      <c r="V43" s="84">
        <f t="shared" si="12"/>
        <v>0.79971239999999999</v>
      </c>
    </row>
    <row r="44" spans="1:22">
      <c r="A44" s="9">
        <v>1959</v>
      </c>
      <c r="B44" s="9">
        <v>4</v>
      </c>
      <c r="C44" s="10">
        <f>P!C45</f>
        <v>27.5</v>
      </c>
      <c r="D44" s="11">
        <f>P!D45</f>
        <v>12.48</v>
      </c>
      <c r="E44" s="9" t="s">
        <v>120</v>
      </c>
      <c r="F44" s="56">
        <v>6.2</v>
      </c>
      <c r="G44" s="59">
        <v>34.700000000000003</v>
      </c>
      <c r="H44" s="9">
        <v>34.1</v>
      </c>
      <c r="I44" s="15">
        <f t="shared" si="1"/>
        <v>34.357190000000003</v>
      </c>
      <c r="J44" s="15">
        <f t="shared" si="7"/>
        <v>7.6156340355789522</v>
      </c>
      <c r="K44" s="15">
        <f t="shared" si="3"/>
        <v>3.1071786865162121</v>
      </c>
      <c r="L44" s="67">
        <v>30</v>
      </c>
      <c r="M44" s="47">
        <f t="shared" si="4"/>
        <v>93.215360595486359</v>
      </c>
      <c r="N44" s="32"/>
      <c r="O44" s="24">
        <f t="shared" si="13"/>
        <v>3.9941860970739342</v>
      </c>
      <c r="P44" s="90"/>
      <c r="R44" s="82">
        <f>16*(10*D44/$P49)^$Q49*$V44</f>
        <v>35.255056021435976</v>
      </c>
      <c r="S44" s="4"/>
      <c r="T44" s="84">
        <v>0.84</v>
      </c>
      <c r="U44" s="84">
        <v>0.8</v>
      </c>
      <c r="V44" s="84">
        <f t="shared" si="12"/>
        <v>0.83314159999999993</v>
      </c>
    </row>
    <row r="45" spans="1:22">
      <c r="A45" s="9">
        <v>1959</v>
      </c>
      <c r="B45" s="9">
        <v>5</v>
      </c>
      <c r="C45" s="10">
        <f>P!C46</f>
        <v>24.8</v>
      </c>
      <c r="D45" s="11">
        <f>P!D46</f>
        <v>17.649999999999999</v>
      </c>
      <c r="E45" s="9" t="s">
        <v>121</v>
      </c>
      <c r="F45" s="56">
        <v>10.62</v>
      </c>
      <c r="G45" s="59">
        <v>39.700000000000003</v>
      </c>
      <c r="H45" s="9">
        <v>39.5</v>
      </c>
      <c r="I45" s="15">
        <f t="shared" si="1"/>
        <v>39.585729999999998</v>
      </c>
      <c r="J45" s="15">
        <f t="shared" si="7"/>
        <v>10.940640508157504</v>
      </c>
      <c r="K45" s="15">
        <f t="shared" si="3"/>
        <v>4.4637813273282614</v>
      </c>
      <c r="L45" s="67">
        <v>31</v>
      </c>
      <c r="M45" s="47">
        <f t="shared" si="4"/>
        <v>138.3772211471761</v>
      </c>
      <c r="N45" s="32"/>
      <c r="O45" s="24">
        <f t="shared" si="13"/>
        <v>6.7504216973265105</v>
      </c>
      <c r="P45" s="90"/>
      <c r="R45" s="82">
        <f>16*(10*D45/$P49)^$Q49*$V45</f>
        <v>59.624975206114954</v>
      </c>
      <c r="S45" s="4"/>
      <c r="T45" s="84">
        <v>0.83</v>
      </c>
      <c r="U45" s="84">
        <v>0.81</v>
      </c>
      <c r="V45" s="84">
        <f t="shared" si="12"/>
        <v>0.82657079999999994</v>
      </c>
    </row>
    <row r="46" spans="1:22">
      <c r="A46" s="9">
        <v>1959</v>
      </c>
      <c r="B46" s="9">
        <v>6</v>
      </c>
      <c r="C46" s="10">
        <f>P!C47</f>
        <v>63</v>
      </c>
      <c r="D46" s="11">
        <f>P!D47</f>
        <v>21.81</v>
      </c>
      <c r="E46" s="9" t="s">
        <v>122</v>
      </c>
      <c r="F46" s="56">
        <v>14.23</v>
      </c>
      <c r="G46" s="59">
        <v>41.9</v>
      </c>
      <c r="H46" s="9">
        <v>41.9</v>
      </c>
      <c r="I46" s="15">
        <f t="shared" si="1"/>
        <v>41.9</v>
      </c>
      <c r="J46" s="15">
        <f t="shared" si="7"/>
        <v>12.933546993758059</v>
      </c>
      <c r="K46" s="15">
        <f t="shared" si="3"/>
        <v>5.2768871734532876</v>
      </c>
      <c r="L46" s="67">
        <v>30</v>
      </c>
      <c r="M46" s="47">
        <f t="shared" si="4"/>
        <v>158.30661520359862</v>
      </c>
      <c r="N46" s="32"/>
      <c r="O46" s="24">
        <f t="shared" si="13"/>
        <v>9.3000244670195649</v>
      </c>
      <c r="P46" s="91"/>
      <c r="R46" s="82">
        <f>16*(10*D46/$P49)^$Q49*$V46</f>
        <v>102.73073358813713</v>
      </c>
      <c r="S46" s="4"/>
      <c r="T46" s="84">
        <v>1.03</v>
      </c>
      <c r="U46" s="84">
        <v>1.02</v>
      </c>
      <c r="V46" s="84">
        <f t="shared" si="12"/>
        <v>1.0282854000000001</v>
      </c>
    </row>
    <row r="47" spans="1:22">
      <c r="A47" s="9">
        <v>1959</v>
      </c>
      <c r="B47" s="9">
        <v>7</v>
      </c>
      <c r="C47" s="10">
        <f>P!C48</f>
        <v>33.299999999999997</v>
      </c>
      <c r="D47" s="11">
        <f>P!D48</f>
        <v>25.99</v>
      </c>
      <c r="E47" s="9">
        <v>30.31</v>
      </c>
      <c r="F47" s="56">
        <v>17.95</v>
      </c>
      <c r="G47" s="59">
        <v>40.799999999999997</v>
      </c>
      <c r="H47" s="9">
        <v>40.799999999999997</v>
      </c>
      <c r="I47" s="15">
        <f t="shared" si="1"/>
        <v>40.799999999999997</v>
      </c>
      <c r="J47" s="15">
        <f t="shared" si="7"/>
        <v>14.446817270355298</v>
      </c>
      <c r="K47" s="15">
        <f t="shared" si="3"/>
        <v>5.8943014463049614</v>
      </c>
      <c r="L47" s="67">
        <v>31</v>
      </c>
      <c r="M47" s="47">
        <f t="shared" si="4"/>
        <v>182.72334483545382</v>
      </c>
      <c r="N47" s="32"/>
      <c r="O47" s="24">
        <f t="shared" si="13"/>
        <v>12.127635080470776</v>
      </c>
      <c r="P47" s="91"/>
      <c r="R47" s="82">
        <f>16*(10*D47/$P49)^$Q49*$V47</f>
        <v>145.6917140509228</v>
      </c>
      <c r="S47" s="4"/>
      <c r="T47" s="84">
        <v>1.1100000000000001</v>
      </c>
      <c r="U47" s="84">
        <v>1.1299999999999999</v>
      </c>
      <c r="V47" s="84">
        <f t="shared" si="12"/>
        <v>1.1134292000000001</v>
      </c>
    </row>
    <row r="48" spans="1:22">
      <c r="A48" s="9">
        <v>1959</v>
      </c>
      <c r="B48" s="9">
        <v>8</v>
      </c>
      <c r="C48" s="10">
        <f>P!C49</f>
        <v>0.2</v>
      </c>
      <c r="D48" s="11">
        <f>P!D49</f>
        <v>25.77</v>
      </c>
      <c r="E48" s="9">
        <v>30.69</v>
      </c>
      <c r="F48" s="56">
        <v>17.71</v>
      </c>
      <c r="G48" s="59">
        <v>36.700000000000003</v>
      </c>
      <c r="H48" s="9">
        <v>36.299999999999997</v>
      </c>
      <c r="I48" s="15">
        <f t="shared" si="1"/>
        <v>36.47146</v>
      </c>
      <c r="J48" s="15">
        <f t="shared" si="7"/>
        <v>13.167577744677512</v>
      </c>
      <c r="K48" s="15">
        <f t="shared" si="3"/>
        <v>5.3723717198284247</v>
      </c>
      <c r="L48" s="67">
        <v>31</v>
      </c>
      <c r="M48" s="47">
        <f t="shared" si="4"/>
        <v>166.54352331468115</v>
      </c>
      <c r="N48" s="32"/>
      <c r="O48" s="24">
        <f t="shared" si="13"/>
        <v>11.972549550471046</v>
      </c>
      <c r="P48" s="91"/>
      <c r="R48" s="82">
        <f>16*(10*D48/$P49)^$Q49*$V48</f>
        <v>161.03048665231222</v>
      </c>
      <c r="S48" s="4"/>
      <c r="T48" s="84">
        <v>1.24</v>
      </c>
      <c r="U48" s="84">
        <v>1.28</v>
      </c>
      <c r="V48" s="84">
        <f t="shared" si="12"/>
        <v>1.2468584</v>
      </c>
    </row>
    <row r="49" spans="1:22" s="2" customFormat="1">
      <c r="A49" s="12">
        <v>1959</v>
      </c>
      <c r="B49" s="12">
        <v>9</v>
      </c>
      <c r="C49" s="10">
        <f>P!C50</f>
        <v>30.4</v>
      </c>
      <c r="D49" s="11">
        <f>P!D50</f>
        <v>18.79</v>
      </c>
      <c r="E49" s="12">
        <v>23.91</v>
      </c>
      <c r="F49" s="57">
        <v>12.19</v>
      </c>
      <c r="G49" s="60">
        <v>30</v>
      </c>
      <c r="H49" s="12">
        <v>29.2</v>
      </c>
      <c r="I49" s="12">
        <f t="shared" si="1"/>
        <v>29.542919999999999</v>
      </c>
      <c r="J49" s="12">
        <f t="shared" si="7"/>
        <v>8.5115267774109231</v>
      </c>
      <c r="K49" s="12">
        <f t="shared" si="3"/>
        <v>3.4727029251836563</v>
      </c>
      <c r="L49" s="12">
        <v>30</v>
      </c>
      <c r="M49" s="94">
        <f t="shared" si="4"/>
        <v>104.18108775550969</v>
      </c>
      <c r="N49" s="31">
        <f>SUM(M38:M49)</f>
        <v>1101.4817952258429</v>
      </c>
      <c r="O49" s="48">
        <f t="shared" si="13"/>
        <v>7.4213781029979513</v>
      </c>
      <c r="P49" s="49">
        <f>SUM(O38:O49)</f>
        <v>66.334261792281907</v>
      </c>
      <c r="Q49" s="81">
        <f>6.75*10^(-7)*P49^3-7.71*10^(-5)*P49^2+1.792*10^(-2)*P49+0.49239</f>
        <v>1.5388651556432893</v>
      </c>
      <c r="R49" s="85">
        <f>16*(10*D49/$P49)^$Q49*$V49</f>
        <v>99.830683692998278</v>
      </c>
      <c r="S49" s="93">
        <f>SUM(R38:R49)</f>
        <v>777.16021431879483</v>
      </c>
      <c r="T49" s="95">
        <v>1.25</v>
      </c>
      <c r="U49" s="95">
        <v>1.29</v>
      </c>
      <c r="V49" s="95">
        <f t="shared" si="12"/>
        <v>1.2568584</v>
      </c>
    </row>
    <row r="50" spans="1:22" ht="18">
      <c r="A50" s="15">
        <v>1959</v>
      </c>
      <c r="B50" s="15">
        <v>10</v>
      </c>
      <c r="C50" s="10">
        <f>P!C51</f>
        <v>26.5</v>
      </c>
      <c r="D50" s="11">
        <f>P!D51</f>
        <v>12.69</v>
      </c>
      <c r="E50" s="9">
        <v>17.77</v>
      </c>
      <c r="F50" s="56">
        <v>6.65</v>
      </c>
      <c r="G50" s="59">
        <v>22.5</v>
      </c>
      <c r="H50" s="9">
        <v>21.4</v>
      </c>
      <c r="I50" s="15">
        <f t="shared" si="1"/>
        <v>21.871514999999999</v>
      </c>
      <c r="J50" s="15">
        <f t="shared" si="7"/>
        <v>5.1146570774810662</v>
      </c>
      <c r="K50" s="15">
        <f t="shared" si="3"/>
        <v>2.0867800876122748</v>
      </c>
      <c r="L50" s="9">
        <v>31</v>
      </c>
      <c r="M50" s="47">
        <f t="shared" si="4"/>
        <v>64.690182715980526</v>
      </c>
      <c r="N50" s="32"/>
      <c r="O50" s="24">
        <f>(D50/5)^1.514</f>
        <v>4.0963806809694336</v>
      </c>
      <c r="P50" s="43"/>
      <c r="R50" s="82">
        <f>16*(10*D50/$P61)^$Q61*$V50</f>
        <v>55.095275643103072</v>
      </c>
      <c r="S50" s="4"/>
      <c r="T50" s="84">
        <v>1.27</v>
      </c>
      <c r="U50" s="84">
        <v>1.31</v>
      </c>
      <c r="V50" s="84">
        <f t="shared" si="12"/>
        <v>1.2768584000000001</v>
      </c>
    </row>
    <row r="51" spans="1:22">
      <c r="A51" s="9">
        <v>1959</v>
      </c>
      <c r="B51" s="9">
        <v>11</v>
      </c>
      <c r="C51" s="10">
        <f>P!C52</f>
        <v>49.8</v>
      </c>
      <c r="D51" s="11">
        <f>P!D52</f>
        <v>10.06</v>
      </c>
      <c r="E51" s="9" t="s">
        <v>123</v>
      </c>
      <c r="F51" s="56">
        <v>6.42</v>
      </c>
      <c r="G51" s="59">
        <v>16.3</v>
      </c>
      <c r="H51" s="9">
        <v>15.1</v>
      </c>
      <c r="I51" s="15">
        <f t="shared" si="1"/>
        <v>15.614380000000001</v>
      </c>
      <c r="J51" s="15">
        <f t="shared" si="7"/>
        <v>2.7546618556946689</v>
      </c>
      <c r="K51" s="15">
        <f t="shared" si="3"/>
        <v>1.123902037123425</v>
      </c>
      <c r="L51" s="67">
        <v>30</v>
      </c>
      <c r="M51" s="47">
        <f t="shared" si="4"/>
        <v>33.717061113702748</v>
      </c>
      <c r="N51" s="32"/>
      <c r="O51" s="24">
        <f t="shared" ref="O51:O61" si="14">(D51/5)^1.514</f>
        <v>2.8819919024854692</v>
      </c>
      <c r="P51" s="90"/>
      <c r="R51" s="82">
        <f>16*(10*D51/$P61)^$Q61*$V51</f>
        <v>35.702170268250683</v>
      </c>
      <c r="S51" s="4"/>
      <c r="T51" s="84">
        <v>1.18</v>
      </c>
      <c r="U51" s="84">
        <v>1.21</v>
      </c>
      <c r="V51" s="84">
        <f t="shared" si="12"/>
        <v>1.1851437999999999</v>
      </c>
    </row>
    <row r="52" spans="1:22">
      <c r="A52" s="9">
        <v>1959</v>
      </c>
      <c r="B52" s="9">
        <v>12</v>
      </c>
      <c r="C52" s="10">
        <f>P!C53</f>
        <v>95.5</v>
      </c>
      <c r="D52" s="11">
        <f>P!D53</f>
        <v>9.5</v>
      </c>
      <c r="E52" s="9">
        <v>12.56</v>
      </c>
      <c r="F52" s="56">
        <v>5.98</v>
      </c>
      <c r="G52" s="59">
        <v>13.6</v>
      </c>
      <c r="H52" s="9">
        <v>12.4</v>
      </c>
      <c r="I52" s="15">
        <f t="shared" si="1"/>
        <v>12.914380000000001</v>
      </c>
      <c r="J52" s="15">
        <f t="shared" si="7"/>
        <v>2.0800654051731144</v>
      </c>
      <c r="K52" s="15">
        <f t="shared" si="3"/>
        <v>0.84866668531063061</v>
      </c>
      <c r="L52" s="67">
        <v>31</v>
      </c>
      <c r="M52" s="47">
        <f t="shared" si="4"/>
        <v>26.30866724462955</v>
      </c>
      <c r="N52" s="32"/>
      <c r="O52" s="24">
        <f t="shared" si="14"/>
        <v>2.6426092561640937</v>
      </c>
      <c r="P52" s="90"/>
      <c r="R52" s="82">
        <f>16*(10*D52/$P61)^$Q61*$V52</f>
        <v>28.673010177391689</v>
      </c>
      <c r="S52" s="4"/>
      <c r="T52" s="84">
        <v>1.04</v>
      </c>
      <c r="U52" s="84">
        <v>1.04</v>
      </c>
      <c r="V52" s="84">
        <f t="shared" si="12"/>
        <v>1.04</v>
      </c>
    </row>
    <row r="53" spans="1:22">
      <c r="A53" s="9">
        <v>1960</v>
      </c>
      <c r="B53" s="9">
        <v>1</v>
      </c>
      <c r="C53" s="10">
        <f>P!C54</f>
        <v>65.599999999999994</v>
      </c>
      <c r="D53" s="11">
        <f>P!D54</f>
        <v>6.89</v>
      </c>
      <c r="E53" s="9" t="s">
        <v>124</v>
      </c>
      <c r="F53" s="56">
        <v>3.3</v>
      </c>
      <c r="G53" s="59">
        <v>15</v>
      </c>
      <c r="H53" s="9">
        <v>13.8</v>
      </c>
      <c r="I53" s="15">
        <f t="shared" si="1"/>
        <v>14.314380000000002</v>
      </c>
      <c r="J53" s="15">
        <f t="shared" si="7"/>
        <v>2.1243781207798382</v>
      </c>
      <c r="K53" s="15">
        <f t="shared" si="3"/>
        <v>0.866746273278174</v>
      </c>
      <c r="L53" s="67">
        <v>31</v>
      </c>
      <c r="M53" s="47">
        <f t="shared" si="4"/>
        <v>26.869134471623394</v>
      </c>
      <c r="N53" s="32"/>
      <c r="O53" s="24">
        <f t="shared" si="14"/>
        <v>1.6248875661127267</v>
      </c>
      <c r="P53" s="90"/>
      <c r="R53" s="82">
        <f>16*(10*D53/$P61)^$Q61*$V53</f>
        <v>16.044537009468232</v>
      </c>
      <c r="S53" s="4"/>
      <c r="T53" s="84">
        <v>0.96</v>
      </c>
      <c r="U53" s="84">
        <v>0.94</v>
      </c>
      <c r="V53" s="84">
        <f t="shared" si="12"/>
        <v>0.95657079999999994</v>
      </c>
    </row>
    <row r="54" spans="1:22">
      <c r="A54" s="9">
        <v>1960</v>
      </c>
      <c r="B54" s="9">
        <v>2</v>
      </c>
      <c r="C54" s="10">
        <f>P!C55</f>
        <v>21.8</v>
      </c>
      <c r="D54" s="11">
        <f>P!D55</f>
        <v>6.76</v>
      </c>
      <c r="E54" s="9" t="s">
        <v>125</v>
      </c>
      <c r="F54" s="56">
        <v>2.79</v>
      </c>
      <c r="G54" s="59">
        <v>20.04</v>
      </c>
      <c r="H54" s="9">
        <v>19.2</v>
      </c>
      <c r="I54" s="15">
        <f t="shared" si="1"/>
        <v>19.560065999999999</v>
      </c>
      <c r="J54" s="15">
        <f t="shared" si="7"/>
        <v>3.0279345455785678</v>
      </c>
      <c r="K54" s="15">
        <f t="shared" si="3"/>
        <v>1.2353972945960556</v>
      </c>
      <c r="L54" s="67">
        <v>29</v>
      </c>
      <c r="M54" s="47">
        <f t="shared" si="4"/>
        <v>35.826521543285615</v>
      </c>
      <c r="N54" s="32"/>
      <c r="O54" s="24">
        <f t="shared" si="14"/>
        <v>1.578696736139485</v>
      </c>
      <c r="P54" s="90"/>
      <c r="R54" s="82">
        <f>16*(10*D54/$P61)^$Q61*$V54</f>
        <v>13.405593264849475</v>
      </c>
      <c r="S54" s="4"/>
      <c r="T54" s="84">
        <v>0.83</v>
      </c>
      <c r="U54" s="84">
        <v>0.79</v>
      </c>
      <c r="V54" s="84">
        <f t="shared" si="12"/>
        <v>0.82314159999999992</v>
      </c>
    </row>
    <row r="55" spans="1:22">
      <c r="A55" s="9">
        <v>1960</v>
      </c>
      <c r="B55" s="9">
        <v>3</v>
      </c>
      <c r="C55" s="10">
        <f>P!C56</f>
        <v>9.6</v>
      </c>
      <c r="D55" s="11">
        <f>P!D56</f>
        <v>7.56</v>
      </c>
      <c r="E55" s="9" t="s">
        <v>126</v>
      </c>
      <c r="F55" s="56">
        <v>3.17</v>
      </c>
      <c r="G55" s="59">
        <v>27.2</v>
      </c>
      <c r="H55" s="9">
        <v>26.3</v>
      </c>
      <c r="I55" s="15">
        <f t="shared" si="1"/>
        <v>26.685785000000003</v>
      </c>
      <c r="J55" s="15">
        <f t="shared" si="7"/>
        <v>4.3303953554364334</v>
      </c>
      <c r="K55" s="15">
        <f t="shared" si="3"/>
        <v>1.7668013050180646</v>
      </c>
      <c r="L55" s="67">
        <v>31</v>
      </c>
      <c r="M55" s="47">
        <f t="shared" si="4"/>
        <v>54.770840455560005</v>
      </c>
      <c r="N55" s="32"/>
      <c r="O55" s="24">
        <f t="shared" si="14"/>
        <v>1.8699991616008713</v>
      </c>
      <c r="P55" s="90"/>
      <c r="R55" s="82">
        <f>16*(10*D55/$P61)^$Q61*$V55</f>
        <v>15.48448538561686</v>
      </c>
      <c r="S55" s="4"/>
      <c r="T55" s="84">
        <v>0.81</v>
      </c>
      <c r="U55" s="84">
        <v>0.75</v>
      </c>
      <c r="V55" s="84">
        <f t="shared" si="12"/>
        <v>0.79971239999999999</v>
      </c>
    </row>
    <row r="56" spans="1:22">
      <c r="A56" s="9">
        <v>1960</v>
      </c>
      <c r="B56" s="9">
        <v>4</v>
      </c>
      <c r="C56" s="10">
        <f>P!C57</f>
        <v>23.6</v>
      </c>
      <c r="D56" s="11">
        <f>P!D57</f>
        <v>12.45</v>
      </c>
      <c r="E56" s="9" t="s">
        <v>127</v>
      </c>
      <c r="F56" s="56">
        <v>6.77</v>
      </c>
      <c r="G56" s="59">
        <v>34.700000000000003</v>
      </c>
      <c r="H56" s="9">
        <v>34.1</v>
      </c>
      <c r="I56" s="15">
        <f t="shared" si="1"/>
        <v>34.357190000000003</v>
      </c>
      <c r="J56" s="15">
        <f t="shared" si="7"/>
        <v>7.3870754937563516</v>
      </c>
      <c r="K56" s="15">
        <f t="shared" si="3"/>
        <v>3.0139268014525911</v>
      </c>
      <c r="L56" s="67">
        <v>30</v>
      </c>
      <c r="M56" s="47">
        <f t="shared" si="4"/>
        <v>90.417804043577732</v>
      </c>
      <c r="N56" s="32"/>
      <c r="O56" s="24">
        <f t="shared" si="14"/>
        <v>3.9796585480214506</v>
      </c>
      <c r="P56" s="90"/>
      <c r="R56" s="82">
        <f>16*(10*D56/$P61)^$Q61*$V56</f>
        <v>34.902883922616539</v>
      </c>
      <c r="S56" s="4"/>
      <c r="T56" s="84">
        <v>0.84</v>
      </c>
      <c r="U56" s="84">
        <v>0.8</v>
      </c>
      <c r="V56" s="84">
        <f t="shared" si="12"/>
        <v>0.83314159999999993</v>
      </c>
    </row>
    <row r="57" spans="1:22">
      <c r="A57" s="9">
        <v>1960</v>
      </c>
      <c r="B57" s="9">
        <v>5</v>
      </c>
      <c r="C57" s="10">
        <f>P!C58</f>
        <v>22</v>
      </c>
      <c r="D57" s="11">
        <f>P!D58</f>
        <v>17.989999999999998</v>
      </c>
      <c r="E57" s="9" t="s">
        <v>128</v>
      </c>
      <c r="F57" s="56">
        <v>10.97</v>
      </c>
      <c r="G57" s="59">
        <v>39.700000000000003</v>
      </c>
      <c r="H57" s="9">
        <v>39.5</v>
      </c>
      <c r="I57" s="15">
        <f t="shared" si="1"/>
        <v>39.585729999999998</v>
      </c>
      <c r="J57" s="15">
        <f t="shared" si="7"/>
        <v>10.978073227336138</v>
      </c>
      <c r="K57" s="15">
        <f t="shared" si="3"/>
        <v>4.4790538767531443</v>
      </c>
      <c r="L57" s="67">
        <v>31</v>
      </c>
      <c r="M57" s="47">
        <f t="shared" si="4"/>
        <v>138.85067017934747</v>
      </c>
      <c r="N57" s="32"/>
      <c r="O57" s="24">
        <f t="shared" si="14"/>
        <v>6.9482685371284632</v>
      </c>
      <c r="P57" s="90"/>
      <c r="R57" s="82">
        <f>16*(10*D57/$P61)^$Q61*$V57</f>
        <v>61.19948899845437</v>
      </c>
      <c r="S57" s="4"/>
      <c r="T57" s="84">
        <v>0.83</v>
      </c>
      <c r="U57" s="84">
        <v>0.81</v>
      </c>
      <c r="V57" s="84">
        <f t="shared" si="12"/>
        <v>0.82657079999999994</v>
      </c>
    </row>
    <row r="58" spans="1:22">
      <c r="A58" s="9">
        <v>1960</v>
      </c>
      <c r="B58" s="9">
        <v>6</v>
      </c>
      <c r="C58" s="10">
        <f>P!C59</f>
        <v>88</v>
      </c>
      <c r="D58" s="11">
        <f>P!D59</f>
        <v>22.14</v>
      </c>
      <c r="E58" s="9" t="s">
        <v>129</v>
      </c>
      <c r="F58" s="56">
        <v>14.49</v>
      </c>
      <c r="G58" s="59">
        <v>41.9</v>
      </c>
      <c r="H58" s="9">
        <v>41.9</v>
      </c>
      <c r="I58" s="15">
        <f t="shared" si="1"/>
        <v>41.9</v>
      </c>
      <c r="J58" s="15">
        <f t="shared" si="7"/>
        <v>13.366680686620935</v>
      </c>
      <c r="K58" s="15">
        <f t="shared" si="3"/>
        <v>5.4536057201413408</v>
      </c>
      <c r="L58" s="67">
        <v>30</v>
      </c>
      <c r="M58" s="47">
        <f t="shared" si="4"/>
        <v>163.60817160424023</v>
      </c>
      <c r="N58" s="32"/>
      <c r="O58" s="24">
        <f t="shared" si="14"/>
        <v>9.5138943615768046</v>
      </c>
      <c r="P58" s="91"/>
      <c r="R58" s="82">
        <f>16*(10*D58/$P61)^$Q61*$V58</f>
        <v>104.96601156521562</v>
      </c>
      <c r="S58" s="4"/>
      <c r="T58" s="84">
        <v>1.03</v>
      </c>
      <c r="U58" s="84">
        <v>1.02</v>
      </c>
      <c r="V58" s="84">
        <f t="shared" si="12"/>
        <v>1.0282854000000001</v>
      </c>
    </row>
    <row r="59" spans="1:22">
      <c r="A59" s="9">
        <v>1960</v>
      </c>
      <c r="B59" s="9">
        <v>7</v>
      </c>
      <c r="C59" s="10">
        <f>P!C60</f>
        <v>11.4</v>
      </c>
      <c r="D59" s="11">
        <f>P!D60</f>
        <v>24.99</v>
      </c>
      <c r="E59" s="9">
        <v>29.2</v>
      </c>
      <c r="F59" s="56">
        <v>16.64</v>
      </c>
      <c r="G59" s="59">
        <v>40.799999999999997</v>
      </c>
      <c r="H59" s="9">
        <v>40.799999999999997</v>
      </c>
      <c r="I59" s="15">
        <f t="shared" si="1"/>
        <v>40.799999999999997</v>
      </c>
      <c r="J59" s="15">
        <f t="shared" si="7"/>
        <v>14.230662054910018</v>
      </c>
      <c r="K59" s="15">
        <f t="shared" si="3"/>
        <v>5.8061101184032875</v>
      </c>
      <c r="L59" s="67">
        <v>31</v>
      </c>
      <c r="M59" s="47">
        <f t="shared" si="4"/>
        <v>179.9894136705019</v>
      </c>
      <c r="N59" s="32"/>
      <c r="O59" s="24">
        <f t="shared" si="14"/>
        <v>11.428191922350958</v>
      </c>
      <c r="P59" s="91"/>
      <c r="R59" s="82">
        <f>16*(10*D59/$P61)^$Q61*$V59</f>
        <v>137.0750822416617</v>
      </c>
      <c r="S59" s="4"/>
      <c r="T59" s="84">
        <v>1.1100000000000001</v>
      </c>
      <c r="U59" s="84">
        <v>1.1299999999999999</v>
      </c>
      <c r="V59" s="84">
        <f t="shared" si="12"/>
        <v>1.1134292000000001</v>
      </c>
    </row>
    <row r="60" spans="1:22">
      <c r="A60" s="9">
        <v>1960</v>
      </c>
      <c r="B60" s="9">
        <v>8</v>
      </c>
      <c r="C60" s="10">
        <f>P!C61</f>
        <v>4.0999999999999996</v>
      </c>
      <c r="D60" s="11">
        <f>P!D61</f>
        <v>25.62</v>
      </c>
      <c r="E60" s="9">
        <v>29.95</v>
      </c>
      <c r="F60" s="56">
        <v>17.350000000000001</v>
      </c>
      <c r="G60" s="59">
        <v>36.700000000000003</v>
      </c>
      <c r="H60" s="9">
        <v>36.299999999999997</v>
      </c>
      <c r="I60" s="15">
        <f t="shared" si="1"/>
        <v>36.47146</v>
      </c>
      <c r="J60" s="15">
        <f t="shared" si="7"/>
        <v>12.928736277367422</v>
      </c>
      <c r="K60" s="15">
        <f t="shared" si="3"/>
        <v>5.274924401165908</v>
      </c>
      <c r="L60" s="67">
        <v>31</v>
      </c>
      <c r="M60" s="47">
        <f t="shared" si="4"/>
        <v>163.52265643614314</v>
      </c>
      <c r="N60" s="32"/>
      <c r="O60" s="24">
        <f t="shared" si="14"/>
        <v>11.867198569148735</v>
      </c>
      <c r="P60" s="91"/>
      <c r="R60" s="82">
        <f>16*(10*D60/$P61)^$Q61*$V60</f>
        <v>159.5298068145436</v>
      </c>
      <c r="S60" s="4"/>
      <c r="T60" s="84">
        <v>1.24</v>
      </c>
      <c r="U60" s="84">
        <v>1.28</v>
      </c>
      <c r="V60" s="84">
        <f t="shared" si="12"/>
        <v>1.2468584</v>
      </c>
    </row>
    <row r="61" spans="1:22" s="2" customFormat="1">
      <c r="A61" s="12">
        <v>1960</v>
      </c>
      <c r="B61" s="12">
        <v>9</v>
      </c>
      <c r="C61" s="10">
        <f>P!C62</f>
        <v>33</v>
      </c>
      <c r="D61" s="11">
        <f>P!D62</f>
        <v>20.39</v>
      </c>
      <c r="E61" s="12">
        <v>25.09</v>
      </c>
      <c r="F61" s="57">
        <v>14.39</v>
      </c>
      <c r="G61" s="60">
        <v>30</v>
      </c>
      <c r="H61" s="12">
        <v>29.2</v>
      </c>
      <c r="I61" s="12">
        <f t="shared" si="1"/>
        <v>29.542919999999999</v>
      </c>
      <c r="J61" s="12">
        <f t="shared" si="7"/>
        <v>8.4883406799222545</v>
      </c>
      <c r="K61" s="15">
        <f t="shared" si="3"/>
        <v>3.4632429974082797</v>
      </c>
      <c r="L61" s="12">
        <v>30</v>
      </c>
      <c r="M61" s="47">
        <f t="shared" si="4"/>
        <v>103.89728992224839</v>
      </c>
      <c r="N61" s="31">
        <f>SUM(M50:M61)</f>
        <v>1082.4684134008407</v>
      </c>
      <c r="O61" s="48">
        <f t="shared" si="14"/>
        <v>8.3987971707569393</v>
      </c>
      <c r="P61" s="49">
        <f>SUM(O50:O61)</f>
        <v>66.830574412455434</v>
      </c>
      <c r="Q61" s="81">
        <f>6.75*10^(-7)*P61^3-7.71*10^(-5)*P61^2+1.792*10^(-2)*P61+0.49239</f>
        <v>1.547118983389165</v>
      </c>
      <c r="R61" s="85">
        <f>16*(10*D61/$P61)^$Q61*$V61</f>
        <v>112.95248720895609</v>
      </c>
      <c r="S61" s="93">
        <f>SUM(R50:R61)</f>
        <v>775.03083250012799</v>
      </c>
      <c r="T61" s="95">
        <v>1.25</v>
      </c>
      <c r="U61" s="95">
        <v>1.29</v>
      </c>
      <c r="V61" s="95">
        <f t="shared" si="12"/>
        <v>1.2568584</v>
      </c>
    </row>
    <row r="62" spans="1:22" ht="18">
      <c r="A62" s="9">
        <v>1960</v>
      </c>
      <c r="B62" s="9">
        <v>10</v>
      </c>
      <c r="C62" s="10">
        <f>P!C63</f>
        <v>10.7</v>
      </c>
      <c r="D62" s="11">
        <f>P!D63</f>
        <v>18.5</v>
      </c>
      <c r="E62" s="9">
        <v>23.38</v>
      </c>
      <c r="F62" s="56">
        <v>12.96</v>
      </c>
      <c r="G62" s="59">
        <v>22.5</v>
      </c>
      <c r="H62" s="9">
        <v>21.4</v>
      </c>
      <c r="I62" s="15">
        <f t="shared" si="1"/>
        <v>21.871514999999999</v>
      </c>
      <c r="J62" s="15">
        <f t="shared" si="7"/>
        <v>5.8945029230976109</v>
      </c>
      <c r="K62" s="15">
        <f t="shared" si="3"/>
        <v>2.4049571926238249</v>
      </c>
      <c r="L62" s="9">
        <v>31</v>
      </c>
      <c r="M62" s="47">
        <f t="shared" si="4"/>
        <v>74.553672971338571</v>
      </c>
      <c r="N62" s="32"/>
      <c r="O62" s="24">
        <f>(D62/5)^1.514</f>
        <v>7.2486546704443935</v>
      </c>
      <c r="P62" s="43"/>
      <c r="R62" s="82">
        <f>16*(10*D62/$P73)^$Q73*$V62</f>
        <v>94.175022976380447</v>
      </c>
      <c r="S62" s="4"/>
      <c r="T62" s="84">
        <v>1.27</v>
      </c>
      <c r="U62" s="84">
        <v>1.31</v>
      </c>
      <c r="V62" s="84">
        <f t="shared" si="12"/>
        <v>1.2768584000000001</v>
      </c>
    </row>
    <row r="63" spans="1:22">
      <c r="A63" s="9">
        <v>1960</v>
      </c>
      <c r="B63" s="9">
        <v>11</v>
      </c>
      <c r="C63" s="10">
        <f>P!C64</f>
        <v>109.2</v>
      </c>
      <c r="D63" s="11">
        <f>P!D64</f>
        <v>13.49</v>
      </c>
      <c r="E63" s="9">
        <v>18.38</v>
      </c>
      <c r="F63" s="56">
        <v>8.81</v>
      </c>
      <c r="G63" s="59">
        <v>16.3</v>
      </c>
      <c r="H63" s="9">
        <v>15.1</v>
      </c>
      <c r="I63" s="15">
        <f t="shared" si="1"/>
        <v>15.614380000000001</v>
      </c>
      <c r="J63" s="15">
        <f t="shared" si="7"/>
        <v>3.4762748981577709</v>
      </c>
      <c r="K63" s="15">
        <f t="shared" si="3"/>
        <v>1.4183201584483704</v>
      </c>
      <c r="L63" s="67">
        <v>30</v>
      </c>
      <c r="M63" s="47">
        <f t="shared" si="4"/>
        <v>42.549604753451113</v>
      </c>
      <c r="N63" s="32"/>
      <c r="O63" s="24">
        <f t="shared" ref="O63:O73" si="15">(D63/5)^1.514</f>
        <v>4.4936320172443951</v>
      </c>
      <c r="P63" s="90"/>
      <c r="R63" s="82">
        <f>16*(10*D63/$P73)^$Q73*$V63</f>
        <v>51.503812001204771</v>
      </c>
      <c r="S63" s="4"/>
      <c r="T63" s="84">
        <v>1.18</v>
      </c>
      <c r="U63" s="84">
        <v>1.21</v>
      </c>
      <c r="V63" s="84">
        <f t="shared" si="12"/>
        <v>1.1851437999999999</v>
      </c>
    </row>
    <row r="64" spans="1:22">
      <c r="A64" s="9">
        <v>1960</v>
      </c>
      <c r="B64" s="9">
        <v>12</v>
      </c>
      <c r="C64" s="10">
        <f>P!C65</f>
        <v>198.3</v>
      </c>
      <c r="D64" s="11">
        <f>P!D65</f>
        <v>11.23</v>
      </c>
      <c r="E64" s="9">
        <v>15.04</v>
      </c>
      <c r="F64" s="56">
        <v>7.39</v>
      </c>
      <c r="G64" s="59">
        <v>13.6</v>
      </c>
      <c r="H64" s="9">
        <v>12.4</v>
      </c>
      <c r="I64" s="15">
        <f t="shared" si="1"/>
        <v>12.914380000000001</v>
      </c>
      <c r="J64" s="15">
        <f t="shared" si="7"/>
        <v>2.3849492972743178</v>
      </c>
      <c r="K64" s="15">
        <f t="shared" si="3"/>
        <v>0.97305931328792161</v>
      </c>
      <c r="L64" s="67">
        <v>31</v>
      </c>
      <c r="M64" s="47">
        <f t="shared" si="4"/>
        <v>30.164838711925569</v>
      </c>
      <c r="N64" s="32"/>
      <c r="O64" s="24">
        <f t="shared" si="15"/>
        <v>3.4043512624210353</v>
      </c>
      <c r="P64" s="90"/>
      <c r="R64" s="82">
        <f>16*(10*D64/$P73)^$Q73*$V64</f>
        <v>33.245140017551073</v>
      </c>
      <c r="S64" s="4"/>
      <c r="T64" s="84">
        <v>1.04</v>
      </c>
      <c r="U64" s="84">
        <v>1.04</v>
      </c>
      <c r="V64" s="84">
        <f t="shared" si="12"/>
        <v>1.04</v>
      </c>
    </row>
    <row r="65" spans="1:22">
      <c r="A65" s="9">
        <v>1961</v>
      </c>
      <c r="B65" s="9">
        <v>1</v>
      </c>
      <c r="C65" s="10">
        <f>P!C66</f>
        <v>145.5</v>
      </c>
      <c r="D65" s="11" t="str">
        <f>P!D66</f>
        <v>5</v>
      </c>
      <c r="E65" s="9" t="s">
        <v>130</v>
      </c>
      <c r="F65" s="58">
        <v>2.2000000000000002</v>
      </c>
      <c r="G65" s="59">
        <v>15</v>
      </c>
      <c r="H65" s="9">
        <v>13.8</v>
      </c>
      <c r="I65" s="15">
        <f t="shared" si="1"/>
        <v>14.314380000000002</v>
      </c>
      <c r="J65" s="15">
        <f t="shared" si="7"/>
        <v>1.8630545931583988</v>
      </c>
      <c r="K65" s="15">
        <f t="shared" si="3"/>
        <v>0.76012627400862665</v>
      </c>
      <c r="L65" s="67">
        <v>31</v>
      </c>
      <c r="M65" s="47">
        <f t="shared" si="4"/>
        <v>23.563914494267426</v>
      </c>
      <c r="N65" s="32"/>
      <c r="O65" s="24">
        <f t="shared" si="15"/>
        <v>1</v>
      </c>
      <c r="P65" s="90"/>
      <c r="R65" s="82">
        <f>16*(10*D65/$P73)^$Q73*$V65</f>
        <v>7.8858156569570816</v>
      </c>
      <c r="S65" s="4"/>
      <c r="T65" s="84">
        <v>0.96</v>
      </c>
      <c r="U65" s="84">
        <v>0.94</v>
      </c>
      <c r="V65" s="84">
        <f t="shared" si="12"/>
        <v>0.95657079999999994</v>
      </c>
    </row>
    <row r="66" spans="1:22">
      <c r="A66" s="9">
        <v>1961</v>
      </c>
      <c r="B66" s="9">
        <v>2</v>
      </c>
      <c r="C66" s="10">
        <f>P!C67</f>
        <v>28.1</v>
      </c>
      <c r="D66" s="11">
        <f>P!D67</f>
        <v>4.6399999999999997</v>
      </c>
      <c r="E66" s="9" t="s">
        <v>131</v>
      </c>
      <c r="F66" s="58">
        <v>0.27</v>
      </c>
      <c r="G66" s="59">
        <v>20.04</v>
      </c>
      <c r="H66" s="9">
        <v>19.2</v>
      </c>
      <c r="I66" s="15">
        <f t="shared" si="1"/>
        <v>19.560065999999999</v>
      </c>
      <c r="J66" s="15">
        <f t="shared" ref="J66:J129" si="16">0.0023*(E66-F66)^0.5*(D66+17.8)*I66</f>
        <v>2.9398077508450275</v>
      </c>
      <c r="K66" s="15">
        <f t="shared" si="3"/>
        <v>1.1994415623447712</v>
      </c>
      <c r="L66" s="67">
        <v>29</v>
      </c>
      <c r="M66" s="47">
        <f t="shared" si="4"/>
        <v>34.783805307998364</v>
      </c>
      <c r="N66" s="32"/>
      <c r="O66" s="24">
        <f t="shared" si="15"/>
        <v>0.89303326412386275</v>
      </c>
      <c r="P66" s="90"/>
      <c r="R66" s="82">
        <f>16*(10*D66/$P73)^$Q73*$V66</f>
        <v>5.9875776769323013</v>
      </c>
      <c r="S66" s="4"/>
      <c r="T66" s="84">
        <v>0.83</v>
      </c>
      <c r="U66" s="84">
        <v>0.79</v>
      </c>
      <c r="V66" s="84">
        <f t="shared" si="12"/>
        <v>0.82314159999999992</v>
      </c>
    </row>
    <row r="67" spans="1:22">
      <c r="A67" s="9">
        <v>1961</v>
      </c>
      <c r="B67" s="9">
        <v>3</v>
      </c>
      <c r="C67" s="10">
        <f>P!C68</f>
        <v>20.2</v>
      </c>
      <c r="D67" s="11">
        <f>P!D68</f>
        <v>9.34</v>
      </c>
      <c r="E67" s="9" t="s">
        <v>132</v>
      </c>
      <c r="F67" s="58">
        <v>2.99</v>
      </c>
      <c r="G67" s="59">
        <v>27.2</v>
      </c>
      <c r="H67" s="9">
        <v>26.3</v>
      </c>
      <c r="I67" s="15">
        <f t="shared" ref="I67:I130" si="17">G67+(H67-G67)/(42-40)*(42-40.8573)</f>
        <v>26.685785000000003</v>
      </c>
      <c r="J67" s="15">
        <f t="shared" si="16"/>
        <v>5.6636522423180002</v>
      </c>
      <c r="K67" s="15">
        <f t="shared" ref="K67:K130" si="18">J67*0.408</f>
        <v>2.3107701148657438</v>
      </c>
      <c r="L67" s="67">
        <v>31</v>
      </c>
      <c r="M67" s="47">
        <f t="shared" ref="M67:M130" si="19">L67*K67</f>
        <v>71.633873560838055</v>
      </c>
      <c r="N67" s="32"/>
      <c r="O67" s="24">
        <f t="shared" si="15"/>
        <v>2.5755179678935964</v>
      </c>
      <c r="P67" s="90"/>
      <c r="R67" s="82">
        <f>16*(10*D67/$P73)^$Q73*$V67</f>
        <v>18.775177928231148</v>
      </c>
      <c r="S67" s="4"/>
      <c r="T67" s="84">
        <v>0.81</v>
      </c>
      <c r="U67" s="84">
        <v>0.75</v>
      </c>
      <c r="V67" s="84">
        <f t="shared" ref="V67:V73" si="20">($U67+($T67-$U67)*(($U$1-$V$1)/($U$1-$T$1)))</f>
        <v>0.79971239999999999</v>
      </c>
    </row>
    <row r="68" spans="1:22">
      <c r="A68" s="9">
        <v>1961</v>
      </c>
      <c r="B68" s="9">
        <v>4</v>
      </c>
      <c r="C68" s="10">
        <f>P!C69</f>
        <v>64.5</v>
      </c>
      <c r="D68" s="11">
        <f>P!D69</f>
        <v>15.19</v>
      </c>
      <c r="E68" s="9" t="s">
        <v>133</v>
      </c>
      <c r="F68" s="58">
        <v>8.0299999999999994</v>
      </c>
      <c r="G68" s="59">
        <v>34.700000000000003</v>
      </c>
      <c r="H68" s="9">
        <v>34.1</v>
      </c>
      <c r="I68" s="15">
        <f t="shared" si="17"/>
        <v>34.357190000000003</v>
      </c>
      <c r="J68" s="15">
        <f t="shared" si="16"/>
        <v>8.9246582346743875</v>
      </c>
      <c r="K68" s="15">
        <f t="shared" si="18"/>
        <v>3.6412605597471499</v>
      </c>
      <c r="L68" s="67">
        <v>30</v>
      </c>
      <c r="M68" s="47">
        <f t="shared" si="19"/>
        <v>109.23781679241449</v>
      </c>
      <c r="N68" s="32"/>
      <c r="O68" s="24">
        <f t="shared" si="15"/>
        <v>5.3782115750695709</v>
      </c>
      <c r="P68" s="90"/>
      <c r="R68" s="82">
        <f>16*(10*D68/$P73)^$Q73*$V68</f>
        <v>44.169212077962918</v>
      </c>
      <c r="S68" s="4"/>
      <c r="T68" s="84">
        <v>0.84</v>
      </c>
      <c r="U68" s="84">
        <v>0.8</v>
      </c>
      <c r="V68" s="84">
        <f t="shared" si="20"/>
        <v>0.83314159999999993</v>
      </c>
    </row>
    <row r="69" spans="1:22">
      <c r="A69" s="9">
        <v>1961</v>
      </c>
      <c r="B69" s="9">
        <v>5</v>
      </c>
      <c r="C69" s="10">
        <f>P!C70</f>
        <v>80</v>
      </c>
      <c r="D69" s="11">
        <f>P!D70</f>
        <v>17.95</v>
      </c>
      <c r="E69" s="9" t="s">
        <v>134</v>
      </c>
      <c r="F69" s="58">
        <v>12.02</v>
      </c>
      <c r="G69" s="59">
        <v>39.700000000000003</v>
      </c>
      <c r="H69" s="9">
        <v>39.5</v>
      </c>
      <c r="I69" s="15">
        <f t="shared" si="17"/>
        <v>39.585729999999998</v>
      </c>
      <c r="J69" s="15">
        <f t="shared" si="16"/>
        <v>9.926222700144633</v>
      </c>
      <c r="K69" s="15">
        <f t="shared" si="18"/>
        <v>4.0498988616590097</v>
      </c>
      <c r="L69" s="67">
        <v>31</v>
      </c>
      <c r="M69" s="47">
        <f t="shared" si="19"/>
        <v>125.54686471142929</v>
      </c>
      <c r="N69" s="32"/>
      <c r="O69" s="24">
        <f t="shared" si="15"/>
        <v>6.9248918497392999</v>
      </c>
      <c r="P69" s="90"/>
      <c r="R69" s="82">
        <f>16*(10*D69/$P73)^$Q73*$V69</f>
        <v>57.95889348461121</v>
      </c>
      <c r="S69" s="4"/>
      <c r="T69" s="84">
        <v>0.83</v>
      </c>
      <c r="U69" s="84">
        <v>0.81</v>
      </c>
      <c r="V69" s="84">
        <f t="shared" si="20"/>
        <v>0.82657079999999994</v>
      </c>
    </row>
    <row r="70" spans="1:22">
      <c r="A70" s="9">
        <v>1961</v>
      </c>
      <c r="B70" s="9">
        <v>6</v>
      </c>
      <c r="C70" s="10">
        <f>P!C71</f>
        <v>60.5</v>
      </c>
      <c r="D70" s="11" t="str">
        <f>P!D71</f>
        <v>23</v>
      </c>
      <c r="E70" s="9" t="s">
        <v>135</v>
      </c>
      <c r="F70" s="58">
        <v>16.059999999999999</v>
      </c>
      <c r="G70" s="59">
        <v>41.9</v>
      </c>
      <c r="H70" s="9">
        <v>41.9</v>
      </c>
      <c r="I70" s="15">
        <f t="shared" si="17"/>
        <v>41.9</v>
      </c>
      <c r="J70" s="15">
        <f t="shared" si="16"/>
        <v>12.987166170841219</v>
      </c>
      <c r="K70" s="15">
        <f t="shared" si="18"/>
        <v>5.2987637977032165</v>
      </c>
      <c r="L70" s="67">
        <v>30</v>
      </c>
      <c r="M70" s="47">
        <f t="shared" si="19"/>
        <v>158.96291393109649</v>
      </c>
      <c r="N70" s="32"/>
      <c r="O70" s="24">
        <f t="shared" si="15"/>
        <v>10.07895154148151</v>
      </c>
      <c r="P70" s="91"/>
      <c r="R70" s="82">
        <f>16*(10*D70/$P73)^$Q73*$V70</f>
        <v>109.21335959917474</v>
      </c>
      <c r="S70" s="4"/>
      <c r="T70" s="84">
        <v>1.03</v>
      </c>
      <c r="U70" s="84">
        <v>1.02</v>
      </c>
      <c r="V70" s="84">
        <f t="shared" si="20"/>
        <v>1.0282854000000001</v>
      </c>
    </row>
    <row r="71" spans="1:22">
      <c r="A71" s="9">
        <v>1961</v>
      </c>
      <c r="B71" s="9">
        <v>7</v>
      </c>
      <c r="C71" s="10">
        <f>P!C72</f>
        <v>10.9</v>
      </c>
      <c r="D71" s="11">
        <f>P!D72</f>
        <v>25.35</v>
      </c>
      <c r="E71" s="9">
        <v>29.89</v>
      </c>
      <c r="F71" s="58">
        <v>17.23</v>
      </c>
      <c r="G71" s="59">
        <v>40.799999999999997</v>
      </c>
      <c r="H71" s="9">
        <v>40.799999999999997</v>
      </c>
      <c r="I71" s="15">
        <f t="shared" si="17"/>
        <v>40.799999999999997</v>
      </c>
      <c r="J71" s="15">
        <f t="shared" si="16"/>
        <v>14.407401264614885</v>
      </c>
      <c r="K71" s="15">
        <f t="shared" si="18"/>
        <v>5.8782197159628726</v>
      </c>
      <c r="L71" s="67">
        <v>31</v>
      </c>
      <c r="M71" s="47">
        <f t="shared" si="19"/>
        <v>182.22481119484905</v>
      </c>
      <c r="N71" s="32"/>
      <c r="O71" s="24">
        <f t="shared" si="15"/>
        <v>11.678365153292903</v>
      </c>
      <c r="P71" s="91"/>
      <c r="R71" s="82">
        <f>16*(10*D71/$P73)^$Q73*$V71</f>
        <v>139.18362271468897</v>
      </c>
      <c r="S71" s="4"/>
      <c r="T71" s="84">
        <v>1.1100000000000001</v>
      </c>
      <c r="U71" s="84">
        <v>1.1299999999999999</v>
      </c>
      <c r="V71" s="84">
        <f t="shared" si="20"/>
        <v>1.1134292000000001</v>
      </c>
    </row>
    <row r="72" spans="1:22">
      <c r="A72" s="9">
        <v>1961</v>
      </c>
      <c r="B72" s="9">
        <v>8</v>
      </c>
      <c r="C72" s="10">
        <f>P!C73</f>
        <v>0.4</v>
      </c>
      <c r="D72" s="11">
        <f>P!D73</f>
        <v>25.97</v>
      </c>
      <c r="E72" s="9">
        <v>31.31</v>
      </c>
      <c r="F72" s="58">
        <v>17.809999999999999</v>
      </c>
      <c r="G72" s="59">
        <v>36.700000000000003</v>
      </c>
      <c r="H72" s="9">
        <v>36.299999999999997</v>
      </c>
      <c r="I72" s="15">
        <f t="shared" si="17"/>
        <v>36.47146</v>
      </c>
      <c r="J72" s="15">
        <f t="shared" si="16"/>
        <v>13.490387230360005</v>
      </c>
      <c r="K72" s="15">
        <f t="shared" si="18"/>
        <v>5.5040779899868815</v>
      </c>
      <c r="L72" s="67">
        <v>31</v>
      </c>
      <c r="M72" s="47">
        <f t="shared" si="19"/>
        <v>170.62641768959332</v>
      </c>
      <c r="N72" s="32"/>
      <c r="O72" s="24">
        <f t="shared" si="15"/>
        <v>12.113508410377234</v>
      </c>
      <c r="P72" s="91"/>
      <c r="R72" s="82">
        <f>16*(10*D72/$P73)^$Q73*$V72</f>
        <v>162.30007392518786</v>
      </c>
      <c r="S72" s="4"/>
      <c r="T72" s="84">
        <v>1.24</v>
      </c>
      <c r="U72" s="84">
        <v>1.28</v>
      </c>
      <c r="V72" s="84">
        <f t="shared" si="20"/>
        <v>1.2468584</v>
      </c>
    </row>
    <row r="73" spans="1:22" s="2" customFormat="1">
      <c r="A73" s="12">
        <v>1961</v>
      </c>
      <c r="B73" s="12">
        <v>9</v>
      </c>
      <c r="C73" s="10">
        <f>P!C74</f>
        <v>18.899999999999999</v>
      </c>
      <c r="D73" s="11">
        <f>P!D74</f>
        <v>20.55</v>
      </c>
      <c r="E73" s="12">
        <v>26.09</v>
      </c>
      <c r="F73" s="57">
        <v>12.87</v>
      </c>
      <c r="G73" s="60">
        <v>30</v>
      </c>
      <c r="H73" s="12">
        <v>29.2</v>
      </c>
      <c r="I73" s="12">
        <f t="shared" si="17"/>
        <v>29.542919999999999</v>
      </c>
      <c r="J73" s="12">
        <f t="shared" si="16"/>
        <v>9.4746319910007237</v>
      </c>
      <c r="K73" s="15">
        <f t="shared" si="18"/>
        <v>3.8656498523282949</v>
      </c>
      <c r="L73" s="12">
        <v>30</v>
      </c>
      <c r="M73" s="47">
        <f t="shared" si="19"/>
        <v>115.96949556984885</v>
      </c>
      <c r="N73" s="31">
        <f>SUM(M62:M73)</f>
        <v>1139.8180296890505</v>
      </c>
      <c r="O73" s="48">
        <f t="shared" si="15"/>
        <v>8.4987786519079389</v>
      </c>
      <c r="P73" s="49">
        <f>SUM(O62:O73)</f>
        <v>74.287896363995742</v>
      </c>
      <c r="Q73" s="81">
        <f>6.75*10^(-7)*P73^3-7.71*10^(-5)*P73^2+1.792*10^(-2)*P73+0.49239</f>
        <v>1.6748690749441648</v>
      </c>
      <c r="R73" s="85">
        <f>16*(10*D73/$P73)^$Q73*$V73</f>
        <v>110.54027415349327</v>
      </c>
      <c r="S73" s="93">
        <f>SUM(R62:R73)</f>
        <v>834.9379822123758</v>
      </c>
      <c r="T73" s="95">
        <v>1.25</v>
      </c>
      <c r="U73" s="95">
        <v>1.29</v>
      </c>
      <c r="V73" s="95">
        <f t="shared" si="20"/>
        <v>1.2568584</v>
      </c>
    </row>
    <row r="74" spans="1:22" ht="18">
      <c r="A74" s="9">
        <v>1961</v>
      </c>
      <c r="B74" s="9">
        <v>10</v>
      </c>
      <c r="C74" s="10">
        <f>P!C75</f>
        <v>19.399999999999999</v>
      </c>
      <c r="D74" s="11">
        <f>P!D75</f>
        <v>15.72</v>
      </c>
      <c r="E74" s="9">
        <v>20.309999999999999</v>
      </c>
      <c r="F74" s="58">
        <v>11.04</v>
      </c>
      <c r="G74" s="59">
        <v>22.5</v>
      </c>
      <c r="H74" s="9">
        <v>21.4</v>
      </c>
      <c r="I74" s="15">
        <f t="shared" si="17"/>
        <v>21.871514999999999</v>
      </c>
      <c r="J74" s="15">
        <f t="shared" si="16"/>
        <v>5.1339375307556114</v>
      </c>
      <c r="K74" s="15">
        <f t="shared" si="18"/>
        <v>2.0946465125482892</v>
      </c>
      <c r="L74" s="9">
        <v>31</v>
      </c>
      <c r="M74" s="47">
        <f t="shared" si="19"/>
        <v>64.934041888996958</v>
      </c>
      <c r="N74" s="32"/>
      <c r="O74" s="24">
        <f>(D74/5)^1.514</f>
        <v>5.6648519166511075</v>
      </c>
      <c r="P74" s="43"/>
      <c r="R74" s="82">
        <f>16*(10*D74/$P85)^$Q85*$V74</f>
        <v>71.843641818739314</v>
      </c>
      <c r="S74" s="4"/>
      <c r="T74" s="84">
        <v>1.27</v>
      </c>
      <c r="U74" s="84">
        <v>1.31</v>
      </c>
      <c r="V74" s="84">
        <f>($U74+($T74-$U74)*(($U$1-$V$1)/($U$1-$T$1)))</f>
        <v>1.2768584000000001</v>
      </c>
    </row>
    <row r="75" spans="1:22">
      <c r="A75" s="9">
        <v>1961</v>
      </c>
      <c r="B75" s="9">
        <v>11</v>
      </c>
      <c r="C75" s="10">
        <f>P!C76</f>
        <v>43.8</v>
      </c>
      <c r="D75" s="11">
        <f>P!D76</f>
        <v>13.77</v>
      </c>
      <c r="E75" s="9">
        <v>17.649999999999999</v>
      </c>
      <c r="F75" s="58">
        <v>8.8800000000000008</v>
      </c>
      <c r="G75" s="59">
        <v>16.3</v>
      </c>
      <c r="H75" s="9">
        <v>15.1</v>
      </c>
      <c r="I75" s="15">
        <f t="shared" si="17"/>
        <v>15.614380000000001</v>
      </c>
      <c r="J75" s="15">
        <f t="shared" si="16"/>
        <v>3.3575845591481617</v>
      </c>
      <c r="K75" s="15">
        <f t="shared" si="18"/>
        <v>1.3698945001324498</v>
      </c>
      <c r="L75" s="67">
        <v>30</v>
      </c>
      <c r="M75" s="47">
        <f t="shared" si="19"/>
        <v>41.096835003973496</v>
      </c>
      <c r="N75" s="32"/>
      <c r="O75" s="24">
        <f t="shared" ref="O75:O85" si="21">(D75/5)^1.514</f>
        <v>4.6355940737873231</v>
      </c>
      <c r="P75" s="90"/>
      <c r="R75" s="82">
        <f>16*(10*D75/$P85)^$Q85*$V75</f>
        <v>53.444806251663181</v>
      </c>
      <c r="S75" s="4"/>
      <c r="T75" s="84">
        <v>1.18</v>
      </c>
      <c r="U75" s="84">
        <v>1.21</v>
      </c>
      <c r="V75" s="84">
        <f>($U75+($T75-$U75)*(($U$1-$V$1)/($U$1-$T$1)))</f>
        <v>1.1851437999999999</v>
      </c>
    </row>
    <row r="76" spans="1:22">
      <c r="A76" s="9">
        <v>1961</v>
      </c>
      <c r="B76" s="9">
        <v>12</v>
      </c>
      <c r="C76" s="10">
        <f>P!C77</f>
        <v>62</v>
      </c>
      <c r="D76" s="11">
        <f>P!D77</f>
        <v>6.84</v>
      </c>
      <c r="E76" s="9">
        <v>9.99</v>
      </c>
      <c r="F76" s="58">
        <v>3.5</v>
      </c>
      <c r="G76" s="59">
        <v>13.6</v>
      </c>
      <c r="H76" s="9">
        <v>12.4</v>
      </c>
      <c r="I76" s="15">
        <f t="shared" si="17"/>
        <v>12.914380000000001</v>
      </c>
      <c r="J76" s="15">
        <f t="shared" si="16"/>
        <v>1.8645088499460807</v>
      </c>
      <c r="K76" s="15">
        <f t="shared" si="18"/>
        <v>0.76071961077800088</v>
      </c>
      <c r="L76" s="67">
        <v>31</v>
      </c>
      <c r="M76" s="47">
        <f t="shared" si="19"/>
        <v>23.582307934118028</v>
      </c>
      <c r="N76" s="32"/>
      <c r="O76" s="24">
        <f t="shared" si="21"/>
        <v>1.6070683624529882</v>
      </c>
      <c r="P76" s="90"/>
      <c r="R76" s="82">
        <f>16*(10*D76/$P85)^$Q85*$V76</f>
        <v>14.568029771170497</v>
      </c>
      <c r="S76" s="4"/>
      <c r="T76" s="84">
        <v>1.04</v>
      </c>
      <c r="U76" s="84">
        <v>1.04</v>
      </c>
      <c r="V76" s="84">
        <f>($U76+($T76-$U76)*(($U$1-$V$1)/($U$1-$T$1)))</f>
        <v>1.04</v>
      </c>
    </row>
    <row r="77" spans="1:22">
      <c r="A77" s="9">
        <v>1962</v>
      </c>
      <c r="B77" s="9">
        <v>1</v>
      </c>
      <c r="C77" s="10">
        <f>P!C78</f>
        <v>19.8</v>
      </c>
      <c r="D77" s="11">
        <f>P!D78</f>
        <v>6.13</v>
      </c>
      <c r="E77" s="9" t="s">
        <v>136</v>
      </c>
      <c r="F77" s="58">
        <v>1.8</v>
      </c>
      <c r="G77" s="59">
        <v>15</v>
      </c>
      <c r="H77" s="9">
        <v>13.8</v>
      </c>
      <c r="I77" s="15">
        <f t="shared" si="17"/>
        <v>14.314380000000002</v>
      </c>
      <c r="J77" s="15">
        <f t="shared" si="16"/>
        <v>2.2629244301764522</v>
      </c>
      <c r="K77" s="15">
        <f t="shared" si="18"/>
        <v>0.9232731675119924</v>
      </c>
      <c r="L77" s="67">
        <v>31</v>
      </c>
      <c r="M77" s="47">
        <f t="shared" si="19"/>
        <v>28.621468192871763</v>
      </c>
      <c r="N77" s="32"/>
      <c r="O77" s="24">
        <f t="shared" si="21"/>
        <v>1.3613649715803293</v>
      </c>
      <c r="P77" s="90"/>
      <c r="R77" s="82">
        <f>16*(10*D77/$P85)^$Q85*$V77</f>
        <v>11.157177096780581</v>
      </c>
      <c r="S77" s="4"/>
      <c r="T77" s="84">
        <v>0.96</v>
      </c>
      <c r="U77" s="84">
        <v>0.94</v>
      </c>
      <c r="V77" s="84">
        <f>($U77+($T77-$U77)*(($U$1-$V$1)/($U$1-$T$1)))</f>
        <v>0.95657079999999994</v>
      </c>
    </row>
    <row r="78" spans="1:22">
      <c r="A78" s="9">
        <v>1962</v>
      </c>
      <c r="B78" s="9">
        <v>2</v>
      </c>
      <c r="C78" s="10">
        <f>P!C79</f>
        <v>60.3</v>
      </c>
      <c r="D78" s="11">
        <f>P!D79</f>
        <v>5.24</v>
      </c>
      <c r="E78" s="9" t="s">
        <v>137</v>
      </c>
      <c r="F78" s="58">
        <v>1.33</v>
      </c>
      <c r="G78" s="59">
        <v>20.04</v>
      </c>
      <c r="H78" s="9">
        <v>19.2</v>
      </c>
      <c r="I78" s="15">
        <f t="shared" si="17"/>
        <v>19.560065999999999</v>
      </c>
      <c r="J78" s="15">
        <f t="shared" si="16"/>
        <v>2.8743774462709104</v>
      </c>
      <c r="K78" s="15">
        <f t="shared" si="18"/>
        <v>1.1727459980785313</v>
      </c>
      <c r="L78" s="67">
        <v>29</v>
      </c>
      <c r="M78" s="47">
        <f t="shared" si="19"/>
        <v>34.009633944277411</v>
      </c>
      <c r="N78" s="32"/>
      <c r="O78" s="24">
        <f t="shared" si="21"/>
        <v>1.0735616321708084</v>
      </c>
      <c r="P78" s="90"/>
      <c r="R78" s="82">
        <f>16*(10*D78/$P85)^$Q85*$V78</f>
        <v>7.3870455250567257</v>
      </c>
      <c r="S78" s="4"/>
      <c r="T78" s="84">
        <v>0.83</v>
      </c>
      <c r="U78" s="84">
        <v>0.79</v>
      </c>
      <c r="V78" s="84">
        <f>($U78+($T78-$U78)*(($U$1-$V$1)/($U$1-$T$1)))</f>
        <v>0.82314159999999992</v>
      </c>
    </row>
    <row r="79" spans="1:22">
      <c r="A79" s="9">
        <v>1962</v>
      </c>
      <c r="B79" s="9">
        <v>3</v>
      </c>
      <c r="C79" s="10">
        <f>P!C80</f>
        <v>94.1</v>
      </c>
      <c r="D79" s="11">
        <f>P!D80</f>
        <v>9.4</v>
      </c>
      <c r="E79" s="9" t="s">
        <v>138</v>
      </c>
      <c r="F79" s="58">
        <v>4.88</v>
      </c>
      <c r="G79" s="59">
        <v>27.2</v>
      </c>
      <c r="H79" s="9">
        <v>26.3</v>
      </c>
      <c r="I79" s="15">
        <f t="shared" si="17"/>
        <v>26.685785000000003</v>
      </c>
      <c r="J79" s="15">
        <f t="shared" si="16"/>
        <v>4.8125719411735286</v>
      </c>
      <c r="K79" s="15">
        <f t="shared" si="18"/>
        <v>1.9635293519987995</v>
      </c>
      <c r="L79" s="67">
        <v>31</v>
      </c>
      <c r="M79" s="47">
        <f t="shared" si="19"/>
        <v>60.869409911962784</v>
      </c>
      <c r="N79" s="32"/>
      <c r="O79" s="24">
        <f t="shared" si="21"/>
        <v>2.6006085364925875</v>
      </c>
      <c r="P79" s="90"/>
      <c r="R79" s="82">
        <f>16*(10*D79/$P85)^$Q85*$V79</f>
        <v>19.055192970130346</v>
      </c>
      <c r="S79" s="4"/>
      <c r="T79" s="84">
        <v>0.81</v>
      </c>
      <c r="U79" s="84">
        <v>0.75</v>
      </c>
      <c r="V79" s="84">
        <f t="shared" ref="V79:V85" si="22">($U79+($T79-$U79)*(($U$1-$V$1)/($U$1-$T$1)))</f>
        <v>0.79971239999999999</v>
      </c>
    </row>
    <row r="80" spans="1:22">
      <c r="A80" s="9">
        <v>1962</v>
      </c>
      <c r="B80" s="9">
        <v>4</v>
      </c>
      <c r="C80" s="10">
        <f>P!C81</f>
        <v>41</v>
      </c>
      <c r="D80" s="11">
        <f>P!D81</f>
        <v>13.15</v>
      </c>
      <c r="E80" s="9" t="s">
        <v>139</v>
      </c>
      <c r="F80" s="58">
        <v>6.8</v>
      </c>
      <c r="G80" s="59">
        <v>34.700000000000003</v>
      </c>
      <c r="H80" s="9">
        <v>34.1</v>
      </c>
      <c r="I80" s="15">
        <f t="shared" si="17"/>
        <v>34.357190000000003</v>
      </c>
      <c r="J80" s="15">
        <f t="shared" si="16"/>
        <v>8.0745694623563971</v>
      </c>
      <c r="K80" s="15">
        <f t="shared" si="18"/>
        <v>3.29442434064141</v>
      </c>
      <c r="L80" s="67">
        <v>30</v>
      </c>
      <c r="M80" s="47">
        <f t="shared" si="19"/>
        <v>98.832730219242293</v>
      </c>
      <c r="N80" s="32"/>
      <c r="O80" s="24">
        <f t="shared" si="21"/>
        <v>4.3232764104140271</v>
      </c>
      <c r="P80" s="90"/>
      <c r="R80" s="82">
        <f>16*(10*D80/$P85)^$Q85*$V80</f>
        <v>34.787277828460326</v>
      </c>
      <c r="S80" s="4"/>
      <c r="T80" s="84">
        <v>0.84</v>
      </c>
      <c r="U80" s="84">
        <v>0.8</v>
      </c>
      <c r="V80" s="84">
        <f t="shared" si="22"/>
        <v>0.83314159999999993</v>
      </c>
    </row>
    <row r="81" spans="1:22">
      <c r="A81" s="9">
        <v>1962</v>
      </c>
      <c r="B81" s="9">
        <v>5</v>
      </c>
      <c r="C81" s="10">
        <f>P!C82</f>
        <v>9.3000000000000007</v>
      </c>
      <c r="D81" s="11">
        <f>P!D82</f>
        <v>19.399999999999999</v>
      </c>
      <c r="E81" s="9" t="s">
        <v>4</v>
      </c>
      <c r="F81" s="58">
        <v>11.14</v>
      </c>
      <c r="G81" s="59">
        <v>39.700000000000003</v>
      </c>
      <c r="H81" s="9">
        <v>39.5</v>
      </c>
      <c r="I81" s="15">
        <f t="shared" si="17"/>
        <v>39.585729999999998</v>
      </c>
      <c r="J81" s="15">
        <f t="shared" si="16"/>
        <v>12.145906074659706</v>
      </c>
      <c r="K81" s="15">
        <f t="shared" si="18"/>
        <v>4.9555296784611595</v>
      </c>
      <c r="L81" s="67">
        <v>31</v>
      </c>
      <c r="M81" s="47">
        <f t="shared" si="19"/>
        <v>153.62142003229596</v>
      </c>
      <c r="N81" s="32"/>
      <c r="O81" s="24">
        <f t="shared" si="21"/>
        <v>7.7891708977211342</v>
      </c>
      <c r="P81" s="90"/>
      <c r="R81" s="82">
        <f>16*(10*D81/$P85)^$Q85*$V81</f>
        <v>66.094645632648621</v>
      </c>
      <c r="S81" s="4"/>
      <c r="T81" s="84">
        <v>0.83</v>
      </c>
      <c r="U81" s="84">
        <v>0.81</v>
      </c>
      <c r="V81" s="84">
        <f t="shared" si="22"/>
        <v>0.82657079999999994</v>
      </c>
    </row>
    <row r="82" spans="1:22">
      <c r="A82" s="9">
        <v>1962</v>
      </c>
      <c r="B82" s="9">
        <v>6</v>
      </c>
      <c r="C82" s="10">
        <f>P!C83</f>
        <v>12.8</v>
      </c>
      <c r="D82" s="11">
        <f>P!D83</f>
        <v>23.71</v>
      </c>
      <c r="E82" s="9" t="s">
        <v>140</v>
      </c>
      <c r="F82" s="58">
        <v>14.58</v>
      </c>
      <c r="G82" s="59">
        <v>41.9</v>
      </c>
      <c r="H82" s="9">
        <v>41.9</v>
      </c>
      <c r="I82" s="15">
        <f t="shared" si="17"/>
        <v>41.9</v>
      </c>
      <c r="J82" s="15">
        <f t="shared" si="16"/>
        <v>14.594311786716517</v>
      </c>
      <c r="K82" s="15">
        <f t="shared" si="18"/>
        <v>5.9544792089803389</v>
      </c>
      <c r="L82" s="67">
        <v>30</v>
      </c>
      <c r="M82" s="47">
        <f t="shared" si="19"/>
        <v>178.63437626941015</v>
      </c>
      <c r="N82" s="32"/>
      <c r="O82" s="24">
        <f t="shared" si="21"/>
        <v>10.553725307317146</v>
      </c>
      <c r="P82" s="91"/>
      <c r="R82" s="82">
        <f>16*(10*D82/$P85)^$Q85*$V82</f>
        <v>114.97148179649722</v>
      </c>
      <c r="S82" s="4"/>
      <c r="T82" s="84">
        <v>1.03</v>
      </c>
      <c r="U82" s="84">
        <v>1.02</v>
      </c>
      <c r="V82" s="84">
        <f t="shared" si="22"/>
        <v>1.0282854000000001</v>
      </c>
    </row>
    <row r="83" spans="1:22">
      <c r="A83" s="9">
        <v>1962</v>
      </c>
      <c r="B83" s="9">
        <v>7</v>
      </c>
      <c r="C83" s="10">
        <f>P!C84</f>
        <v>24.8</v>
      </c>
      <c r="D83" s="11">
        <f>P!D84</f>
        <v>25.73</v>
      </c>
      <c r="E83" s="9">
        <v>30.24</v>
      </c>
      <c r="F83" s="58">
        <v>17.64</v>
      </c>
      <c r="G83" s="59">
        <v>40.799999999999997</v>
      </c>
      <c r="H83" s="9">
        <v>40.799999999999997</v>
      </c>
      <c r="I83" s="15">
        <f t="shared" si="17"/>
        <v>40.799999999999997</v>
      </c>
      <c r="J83" s="15">
        <f t="shared" si="16"/>
        <v>14.499797559365602</v>
      </c>
      <c r="K83" s="15">
        <f t="shared" si="18"/>
        <v>5.9159174042211653</v>
      </c>
      <c r="L83" s="67">
        <v>31</v>
      </c>
      <c r="M83" s="47">
        <f t="shared" si="19"/>
        <v>183.39343953085611</v>
      </c>
      <c r="N83" s="32"/>
      <c r="O83" s="24">
        <f t="shared" si="21"/>
        <v>11.94442505327412</v>
      </c>
      <c r="P83" s="91"/>
      <c r="R83" s="82">
        <f>16*(10*D83/$P85)^$Q85*$V83</f>
        <v>142.71572087584477</v>
      </c>
      <c r="S83" s="4"/>
      <c r="T83" s="84">
        <v>1.1100000000000001</v>
      </c>
      <c r="U83" s="84">
        <v>1.1299999999999999</v>
      </c>
      <c r="V83" s="84">
        <f t="shared" si="22"/>
        <v>1.1134292000000001</v>
      </c>
    </row>
    <row r="84" spans="1:22">
      <c r="A84" s="9">
        <v>1962</v>
      </c>
      <c r="B84" s="9">
        <v>8</v>
      </c>
      <c r="C84" s="10">
        <f>P!C85</f>
        <v>0</v>
      </c>
      <c r="D84" s="11">
        <f>P!D85</f>
        <v>27.89</v>
      </c>
      <c r="E84" s="9">
        <v>33.89</v>
      </c>
      <c r="F84" s="58">
        <v>17.89</v>
      </c>
      <c r="G84" s="59">
        <v>36.700000000000003</v>
      </c>
      <c r="H84" s="9">
        <v>36.299999999999997</v>
      </c>
      <c r="I84" s="15">
        <f t="shared" si="17"/>
        <v>36.47146</v>
      </c>
      <c r="J84" s="15">
        <f t="shared" si="16"/>
        <v>15.330705268080001</v>
      </c>
      <c r="K84" s="15">
        <f t="shared" si="18"/>
        <v>6.2549277493766402</v>
      </c>
      <c r="L84" s="67">
        <v>31</v>
      </c>
      <c r="M84" s="47">
        <f t="shared" si="19"/>
        <v>193.90276023067585</v>
      </c>
      <c r="N84" s="32"/>
      <c r="O84" s="24">
        <f t="shared" si="21"/>
        <v>13.494862505366012</v>
      </c>
      <c r="P84" s="91"/>
      <c r="R84" s="82">
        <f>16*(10*D84/$P85)^$Q85*$V84</f>
        <v>182.86241195172391</v>
      </c>
      <c r="S84" s="4"/>
      <c r="T84" s="84">
        <v>1.24</v>
      </c>
      <c r="U84" s="84">
        <v>1.28</v>
      </c>
      <c r="V84" s="84">
        <f t="shared" si="22"/>
        <v>1.2468584</v>
      </c>
    </row>
    <row r="85" spans="1:22" s="2" customFormat="1">
      <c r="A85" s="12">
        <v>1962</v>
      </c>
      <c r="B85" s="12">
        <v>9</v>
      </c>
      <c r="C85" s="10">
        <f>P!C86</f>
        <v>11.5</v>
      </c>
      <c r="D85" s="11">
        <f>P!D86</f>
        <v>21.37</v>
      </c>
      <c r="E85" s="12">
        <v>26.36</v>
      </c>
      <c r="F85" s="57">
        <v>14.13</v>
      </c>
      <c r="G85" s="60">
        <v>30</v>
      </c>
      <c r="H85" s="12">
        <v>29.2</v>
      </c>
      <c r="I85" s="12">
        <f t="shared" si="17"/>
        <v>29.542919999999999</v>
      </c>
      <c r="J85" s="12">
        <f t="shared" si="16"/>
        <v>9.3078216816175114</v>
      </c>
      <c r="K85" s="15">
        <f t="shared" si="18"/>
        <v>3.7975912460999446</v>
      </c>
      <c r="L85" s="12">
        <v>30</v>
      </c>
      <c r="M85" s="47">
        <f t="shared" si="19"/>
        <v>113.92773738299834</v>
      </c>
      <c r="N85" s="31">
        <f>SUM(M74:M85)</f>
        <v>1175.4261605416791</v>
      </c>
      <c r="O85" s="48">
        <f t="shared" si="21"/>
        <v>9.017444125456576</v>
      </c>
      <c r="P85" s="49">
        <f>SUM(O74:O85)</f>
        <v>74.065953792684169</v>
      </c>
      <c r="Q85" s="81">
        <f>6.75*10^(-7)*P85^3-7.71*10^(-5)*P85^2+1.792*10^(-2)*P85+0.49239</f>
        <v>1.6709575780881143</v>
      </c>
      <c r="R85" s="85">
        <f>16*(10*D85/$P85)^$Q85*$V85</f>
        <v>118.12925238625483</v>
      </c>
      <c r="S85" s="93">
        <f>SUM(R74:R85)</f>
        <v>837.01668390497025</v>
      </c>
      <c r="T85" s="95">
        <v>1.25</v>
      </c>
      <c r="U85" s="95">
        <v>1.29</v>
      </c>
      <c r="V85" s="95">
        <f t="shared" si="22"/>
        <v>1.2568584</v>
      </c>
    </row>
    <row r="86" spans="1:22" ht="18">
      <c r="A86" s="9">
        <v>1962</v>
      </c>
      <c r="B86" s="9">
        <v>10</v>
      </c>
      <c r="C86" s="10">
        <f>P!C87</f>
        <v>77.400000000000006</v>
      </c>
      <c r="D86" s="11">
        <f>P!D87</f>
        <v>16.760000000000002</v>
      </c>
      <c r="E86" s="9">
        <v>20.58</v>
      </c>
      <c r="F86" s="58">
        <v>12.88</v>
      </c>
      <c r="G86" s="59">
        <v>22.5</v>
      </c>
      <c r="H86" s="9">
        <v>21.4</v>
      </c>
      <c r="I86" s="15">
        <f t="shared" si="17"/>
        <v>21.871514999999999</v>
      </c>
      <c r="J86" s="15">
        <f t="shared" si="16"/>
        <v>4.8242054979000084</v>
      </c>
      <c r="K86" s="15">
        <f t="shared" si="18"/>
        <v>1.9682758431432033</v>
      </c>
      <c r="L86" s="9">
        <v>31</v>
      </c>
      <c r="M86" s="47">
        <f t="shared" si="19"/>
        <v>61.016551137439301</v>
      </c>
      <c r="N86" s="32"/>
      <c r="O86" s="24">
        <f>(D86/5)^1.514</f>
        <v>6.2418060680541165</v>
      </c>
      <c r="P86" s="43"/>
      <c r="R86" s="82">
        <f>16*(10*D86/$P97)^$Q97*$V86</f>
        <v>79.973341407239545</v>
      </c>
      <c r="S86" s="4"/>
      <c r="T86" s="84">
        <v>1.27</v>
      </c>
      <c r="U86" s="84">
        <v>1.31</v>
      </c>
      <c r="V86" s="84">
        <f>($U86+($T86-$U86)*(($U$1-$V$1)/($U$1-$T$1)))</f>
        <v>1.2768584000000001</v>
      </c>
    </row>
    <row r="87" spans="1:22">
      <c r="A87" s="9">
        <v>1962</v>
      </c>
      <c r="B87" s="9">
        <v>11</v>
      </c>
      <c r="C87" s="10">
        <f>P!C88</f>
        <v>86</v>
      </c>
      <c r="D87" s="11">
        <f>P!D88</f>
        <v>14.67</v>
      </c>
      <c r="E87" s="9">
        <v>17.97</v>
      </c>
      <c r="F87" s="58">
        <v>11.25</v>
      </c>
      <c r="G87" s="59">
        <v>16.3</v>
      </c>
      <c r="H87" s="9">
        <v>15.1</v>
      </c>
      <c r="I87" s="15">
        <f t="shared" si="17"/>
        <v>15.614380000000001</v>
      </c>
      <c r="J87" s="15">
        <f t="shared" si="16"/>
        <v>3.0228702437542099</v>
      </c>
      <c r="K87" s="15">
        <f t="shared" si="18"/>
        <v>1.2333310594517175</v>
      </c>
      <c r="L87" s="67">
        <v>30</v>
      </c>
      <c r="M87" s="47">
        <f t="shared" si="19"/>
        <v>36.999931783551524</v>
      </c>
      <c r="N87" s="32"/>
      <c r="O87" s="24">
        <f t="shared" ref="O87:O97" si="23">(D87/5)^1.514</f>
        <v>5.1019312937554249</v>
      </c>
      <c r="P87" s="90"/>
      <c r="R87" s="82">
        <f>16*(10*D87/$P97)^$Q97*$V87</f>
        <v>59.420794696852894</v>
      </c>
      <c r="S87" s="4"/>
      <c r="T87" s="84">
        <v>1.18</v>
      </c>
      <c r="U87" s="84">
        <v>1.21</v>
      </c>
      <c r="V87" s="84">
        <f>($U87+($T87-$U87)*(($U$1-$V$1)/($U$1-$T$1)))</f>
        <v>1.1851437999999999</v>
      </c>
    </row>
    <row r="88" spans="1:22">
      <c r="A88" s="9">
        <v>1962</v>
      </c>
      <c r="B88" s="9">
        <v>12</v>
      </c>
      <c r="C88" s="10">
        <f>P!C89</f>
        <v>118.4</v>
      </c>
      <c r="D88" s="11">
        <f>P!D89</f>
        <v>5.87</v>
      </c>
      <c r="E88" s="9">
        <v>9.25</v>
      </c>
      <c r="F88" s="58">
        <v>2.27</v>
      </c>
      <c r="G88" s="59">
        <v>13.6</v>
      </c>
      <c r="H88" s="9">
        <v>12.4</v>
      </c>
      <c r="I88" s="15">
        <f t="shared" si="17"/>
        <v>12.914380000000001</v>
      </c>
      <c r="J88" s="15">
        <f t="shared" si="16"/>
        <v>1.8574937726624567</v>
      </c>
      <c r="K88" s="15">
        <f t="shared" si="18"/>
        <v>0.75785745924628234</v>
      </c>
      <c r="L88" s="67">
        <v>31</v>
      </c>
      <c r="M88" s="47">
        <f t="shared" si="19"/>
        <v>23.493581236634753</v>
      </c>
      <c r="N88" s="32"/>
      <c r="O88" s="24">
        <f t="shared" si="23"/>
        <v>1.2749040440486246</v>
      </c>
      <c r="P88" s="90"/>
      <c r="R88" s="82">
        <f>16*(10*D88/$P97)^$Q97*$V88</f>
        <v>11.288649882552319</v>
      </c>
      <c r="S88" s="4"/>
      <c r="T88" s="84">
        <v>1.04</v>
      </c>
      <c r="U88" s="84">
        <v>1.04</v>
      </c>
      <c r="V88" s="84">
        <f>($U88+($T88-$U88)*(($U$1-$V$1)/($U$1-$T$1)))</f>
        <v>1.04</v>
      </c>
    </row>
    <row r="89" spans="1:22">
      <c r="A89" s="9">
        <v>1963</v>
      </c>
      <c r="B89" s="9">
        <v>1</v>
      </c>
      <c r="C89" s="10">
        <f>P!C90</f>
        <v>17.899999999999999</v>
      </c>
      <c r="D89" s="11">
        <f>P!D90</f>
        <v>2.8</v>
      </c>
      <c r="E89" s="9" t="s">
        <v>141</v>
      </c>
      <c r="F89" s="58">
        <v>-0.74</v>
      </c>
      <c r="G89" s="59">
        <v>15</v>
      </c>
      <c r="H89" s="9">
        <v>13.8</v>
      </c>
      <c r="I89" s="15">
        <f t="shared" si="17"/>
        <v>14.314380000000002</v>
      </c>
      <c r="J89" s="15">
        <f t="shared" si="16"/>
        <v>1.7357542948078892</v>
      </c>
      <c r="K89" s="15">
        <f t="shared" si="18"/>
        <v>0.70818775228161879</v>
      </c>
      <c r="L89" s="67">
        <v>31</v>
      </c>
      <c r="M89" s="47">
        <f t="shared" si="19"/>
        <v>21.953820320730184</v>
      </c>
      <c r="N89" s="32"/>
      <c r="O89" s="24">
        <f t="shared" si="23"/>
        <v>0.41567764879044006</v>
      </c>
      <c r="P89" s="90"/>
      <c r="R89" s="82">
        <f>16*(10*D89/$P97)^$Q97*$V89</f>
        <v>3.0147770016839459</v>
      </c>
      <c r="S89" s="4"/>
      <c r="T89" s="84">
        <v>0.96</v>
      </c>
      <c r="U89" s="84">
        <v>0.94</v>
      </c>
      <c r="V89" s="84">
        <f>($U89+($T89-$U89)*(($U$1-$V$1)/($U$1-$T$1)))</f>
        <v>0.95657079999999994</v>
      </c>
    </row>
    <row r="90" spans="1:22">
      <c r="A90" s="9">
        <v>1963</v>
      </c>
      <c r="B90" s="9">
        <v>2</v>
      </c>
      <c r="C90" s="10">
        <f>P!C91</f>
        <v>144.4</v>
      </c>
      <c r="D90" s="11">
        <f>P!D91</f>
        <v>6.66</v>
      </c>
      <c r="E90" s="9" t="s">
        <v>142</v>
      </c>
      <c r="F90" s="58">
        <v>3.54</v>
      </c>
      <c r="G90" s="59">
        <v>20.04</v>
      </c>
      <c r="H90" s="9">
        <v>19.2</v>
      </c>
      <c r="I90" s="15">
        <f t="shared" si="17"/>
        <v>19.560065999999999</v>
      </c>
      <c r="J90" s="15">
        <f t="shared" si="16"/>
        <v>2.7355763605216925</v>
      </c>
      <c r="K90" s="15">
        <f t="shared" si="18"/>
        <v>1.1161151550928505</v>
      </c>
      <c r="L90" s="67">
        <v>29</v>
      </c>
      <c r="M90" s="47">
        <f t="shared" si="19"/>
        <v>32.367339497692669</v>
      </c>
      <c r="N90" s="32"/>
      <c r="O90" s="24">
        <f t="shared" si="23"/>
        <v>1.5434742781370052</v>
      </c>
      <c r="P90" s="90"/>
      <c r="R90" s="82">
        <f>16*(10*D90/$P97)^$Q97*$V90</f>
        <v>11.032996267243671</v>
      </c>
      <c r="S90" s="4"/>
      <c r="T90" s="84">
        <v>0.83</v>
      </c>
      <c r="U90" s="84">
        <v>0.79</v>
      </c>
      <c r="V90" s="84">
        <f>($U90+($T90-$U90)*(($U$1-$V$1)/($U$1-$T$1)))</f>
        <v>0.82314159999999992</v>
      </c>
    </row>
    <row r="91" spans="1:22">
      <c r="A91" s="9">
        <v>1963</v>
      </c>
      <c r="B91" s="9">
        <v>3</v>
      </c>
      <c r="C91" s="10">
        <f>P!C92</f>
        <v>128.30000000000001</v>
      </c>
      <c r="D91" s="11">
        <f>P!D92</f>
        <v>7.07</v>
      </c>
      <c r="E91" s="9" t="s">
        <v>143</v>
      </c>
      <c r="F91" s="58">
        <v>2.0099999999999998</v>
      </c>
      <c r="G91" s="59">
        <v>27.2</v>
      </c>
      <c r="H91" s="9">
        <v>26.3</v>
      </c>
      <c r="I91" s="15">
        <f t="shared" si="17"/>
        <v>26.685785000000003</v>
      </c>
      <c r="J91" s="15">
        <f t="shared" si="16"/>
        <v>4.6022006095958963</v>
      </c>
      <c r="K91" s="15">
        <f t="shared" si="18"/>
        <v>1.8776978487151255</v>
      </c>
      <c r="L91" s="67">
        <v>31</v>
      </c>
      <c r="M91" s="47">
        <f t="shared" si="19"/>
        <v>58.208633310168892</v>
      </c>
      <c r="N91" s="32"/>
      <c r="O91" s="24">
        <f t="shared" si="23"/>
        <v>1.6895864032122878</v>
      </c>
      <c r="P91" s="90"/>
      <c r="R91" s="82">
        <f>16*(10*D91/$P97)^$Q97*$V91</f>
        <v>11.843968921906168</v>
      </c>
      <c r="S91" s="4"/>
      <c r="T91" s="84">
        <v>0.81</v>
      </c>
      <c r="U91" s="84">
        <v>0.75</v>
      </c>
      <c r="V91" s="84">
        <f t="shared" ref="V91:V97" si="24">($U91+($T91-$U91)*(($U$1-$V$1)/($U$1-$T$1)))</f>
        <v>0.79971239999999999</v>
      </c>
    </row>
    <row r="92" spans="1:22">
      <c r="A92" s="9">
        <v>1963</v>
      </c>
      <c r="B92" s="9">
        <v>4</v>
      </c>
      <c r="C92" s="10">
        <f>P!C93</f>
        <v>28.2</v>
      </c>
      <c r="D92" s="11">
        <f>P!D93</f>
        <v>12.54</v>
      </c>
      <c r="E92" s="9" t="s">
        <v>144</v>
      </c>
      <c r="F92" s="58">
        <v>7.49</v>
      </c>
      <c r="G92" s="59">
        <v>34.700000000000003</v>
      </c>
      <c r="H92" s="9">
        <v>34.1</v>
      </c>
      <c r="I92" s="15">
        <f t="shared" si="17"/>
        <v>34.357190000000003</v>
      </c>
      <c r="J92" s="15">
        <f t="shared" si="16"/>
        <v>7.1202516258852491</v>
      </c>
      <c r="K92" s="15">
        <f t="shared" si="18"/>
        <v>2.9050626633611816</v>
      </c>
      <c r="L92" s="67">
        <v>30</v>
      </c>
      <c r="M92" s="47">
        <f t="shared" si="19"/>
        <v>87.151879900835453</v>
      </c>
      <c r="N92" s="32"/>
      <c r="O92" s="24">
        <f t="shared" si="23"/>
        <v>4.0232950572660666</v>
      </c>
      <c r="P92" s="90"/>
      <c r="R92" s="82">
        <f>16*(10*D92/$P97)^$Q97*$V92</f>
        <v>32.141243472691599</v>
      </c>
      <c r="S92" s="4"/>
      <c r="T92" s="84">
        <v>0.84</v>
      </c>
      <c r="U92" s="84">
        <v>0.8</v>
      </c>
      <c r="V92" s="84">
        <f t="shared" si="24"/>
        <v>0.83314159999999993</v>
      </c>
    </row>
    <row r="93" spans="1:22">
      <c r="A93" s="9">
        <v>1963</v>
      </c>
      <c r="B93" s="9">
        <v>5</v>
      </c>
      <c r="C93" s="10">
        <f>P!C94</f>
        <v>52.7</v>
      </c>
      <c r="D93" s="11">
        <f>P!D94</f>
        <v>18.5</v>
      </c>
      <c r="E93" s="9" t="s">
        <v>145</v>
      </c>
      <c r="F93" s="58">
        <v>12.05</v>
      </c>
      <c r="G93" s="59">
        <v>39.700000000000003</v>
      </c>
      <c r="H93" s="9">
        <v>39.5</v>
      </c>
      <c r="I93" s="15">
        <f t="shared" si="17"/>
        <v>39.585729999999998</v>
      </c>
      <c r="J93" s="15">
        <f t="shared" si="16"/>
        <v>10.831167196108838</v>
      </c>
      <c r="K93" s="15">
        <f t="shared" si="18"/>
        <v>4.419116216012406</v>
      </c>
      <c r="L93" s="67">
        <v>31</v>
      </c>
      <c r="M93" s="47">
        <f t="shared" si="19"/>
        <v>136.99260269638458</v>
      </c>
      <c r="N93" s="32"/>
      <c r="O93" s="24">
        <f t="shared" si="23"/>
        <v>7.2486546704443935</v>
      </c>
      <c r="P93" s="90"/>
      <c r="R93" s="82">
        <f>16*(10*D93/$P97)^$Q97*$V93</f>
        <v>61.058802548428211</v>
      </c>
      <c r="S93" s="4"/>
      <c r="T93" s="84">
        <v>0.83</v>
      </c>
      <c r="U93" s="84">
        <v>0.81</v>
      </c>
      <c r="V93" s="84">
        <f t="shared" si="24"/>
        <v>0.82657079999999994</v>
      </c>
    </row>
    <row r="94" spans="1:22">
      <c r="A94" s="9">
        <v>1963</v>
      </c>
      <c r="B94" s="9">
        <v>6</v>
      </c>
      <c r="C94" s="10">
        <f>P!C95</f>
        <v>15.6</v>
      </c>
      <c r="D94" s="11">
        <f>P!D95</f>
        <v>23.9</v>
      </c>
      <c r="E94" s="9" t="s">
        <v>146</v>
      </c>
      <c r="F94" s="58">
        <v>15.67</v>
      </c>
      <c r="G94" s="59">
        <v>41.9</v>
      </c>
      <c r="H94" s="9">
        <v>41.9</v>
      </c>
      <c r="I94" s="15">
        <f t="shared" si="17"/>
        <v>41.9</v>
      </c>
      <c r="J94" s="15">
        <f t="shared" si="16"/>
        <v>14.156757887381728</v>
      </c>
      <c r="K94" s="15">
        <f t="shared" si="18"/>
        <v>5.7759572180517447</v>
      </c>
      <c r="L94" s="67">
        <v>30</v>
      </c>
      <c r="M94" s="47">
        <f t="shared" si="19"/>
        <v>173.27871654155234</v>
      </c>
      <c r="N94" s="32"/>
      <c r="O94" s="24">
        <f t="shared" si="23"/>
        <v>10.682031036473406</v>
      </c>
      <c r="P94" s="91"/>
      <c r="R94" s="82">
        <f>16*(10*D94/$P97)^$Q97*$V94</f>
        <v>116.51944521982408</v>
      </c>
      <c r="S94" s="4"/>
      <c r="T94" s="84">
        <v>1.03</v>
      </c>
      <c r="U94" s="84">
        <v>1.02</v>
      </c>
      <c r="V94" s="84">
        <f t="shared" si="24"/>
        <v>1.0282854000000001</v>
      </c>
    </row>
    <row r="95" spans="1:22">
      <c r="A95" s="9">
        <v>1963</v>
      </c>
      <c r="B95" s="9">
        <v>7</v>
      </c>
      <c r="C95" s="10">
        <f>P!C96</f>
        <v>7.1</v>
      </c>
      <c r="D95" s="11">
        <f>P!D96</f>
        <v>27.36</v>
      </c>
      <c r="E95" s="9">
        <v>31.71</v>
      </c>
      <c r="F95" s="58">
        <v>18.91</v>
      </c>
      <c r="G95" s="59">
        <v>40.799999999999997</v>
      </c>
      <c r="H95" s="9">
        <v>40.799999999999997</v>
      </c>
      <c r="I95" s="15">
        <f t="shared" si="17"/>
        <v>40.799999999999997</v>
      </c>
      <c r="J95" s="15">
        <f t="shared" si="16"/>
        <v>15.161665719083974</v>
      </c>
      <c r="K95" s="15">
        <f t="shared" si="18"/>
        <v>6.1859596133862613</v>
      </c>
      <c r="L95" s="67">
        <v>31</v>
      </c>
      <c r="M95" s="47">
        <f t="shared" si="19"/>
        <v>191.76474801497409</v>
      </c>
      <c r="N95" s="32"/>
      <c r="O95" s="24">
        <f t="shared" si="23"/>
        <v>13.108505430214104</v>
      </c>
      <c r="P95" s="91"/>
      <c r="R95" s="82">
        <f>16*(10*D95/$P97)^$Q97*$V95</f>
        <v>158.14047910106399</v>
      </c>
      <c r="S95" s="4"/>
      <c r="T95" s="84">
        <v>1.1100000000000001</v>
      </c>
      <c r="U95" s="84">
        <v>1.1299999999999999</v>
      </c>
      <c r="V95" s="84">
        <f t="shared" si="24"/>
        <v>1.1134292000000001</v>
      </c>
    </row>
    <row r="96" spans="1:22">
      <c r="A96" s="9">
        <v>1963</v>
      </c>
      <c r="B96" s="9">
        <v>8</v>
      </c>
      <c r="C96" s="10">
        <f>P!C97</f>
        <v>0.7</v>
      </c>
      <c r="D96" s="11">
        <f>P!D97</f>
        <v>27.22</v>
      </c>
      <c r="E96" s="9">
        <v>32.46</v>
      </c>
      <c r="F96" s="58">
        <v>19.059999999999999</v>
      </c>
      <c r="G96" s="59">
        <v>36.700000000000003</v>
      </c>
      <c r="H96" s="9">
        <v>36.299999999999997</v>
      </c>
      <c r="I96" s="15">
        <f t="shared" si="17"/>
        <v>36.47146</v>
      </c>
      <c r="J96" s="15">
        <f t="shared" si="16"/>
        <v>13.824163922802828</v>
      </c>
      <c r="K96" s="15">
        <f t="shared" si="18"/>
        <v>5.6402588805035538</v>
      </c>
      <c r="L96" s="67">
        <v>31</v>
      </c>
      <c r="M96" s="47">
        <f t="shared" si="19"/>
        <v>174.84802529561017</v>
      </c>
      <c r="N96" s="32"/>
      <c r="O96" s="24">
        <f t="shared" si="23"/>
        <v>13.007086500600227</v>
      </c>
      <c r="P96" s="91"/>
      <c r="R96" s="82">
        <f>16*(10*D96/$P97)^$Q97*$V96</f>
        <v>175.58017890866353</v>
      </c>
      <c r="S96" s="4"/>
      <c r="T96" s="84">
        <v>1.24</v>
      </c>
      <c r="U96" s="84">
        <v>1.28</v>
      </c>
      <c r="V96" s="84">
        <f t="shared" si="24"/>
        <v>1.2468584</v>
      </c>
    </row>
    <row r="97" spans="1:22" s="2" customFormat="1">
      <c r="A97" s="12">
        <v>1963</v>
      </c>
      <c r="B97" s="12">
        <v>9</v>
      </c>
      <c r="C97" s="10">
        <f>P!C98</f>
        <v>39.6</v>
      </c>
      <c r="D97" s="11">
        <f>P!D98</f>
        <v>22.44</v>
      </c>
      <c r="E97" s="12">
        <v>27.87</v>
      </c>
      <c r="F97" s="57">
        <v>15.34</v>
      </c>
      <c r="G97" s="60">
        <v>30</v>
      </c>
      <c r="H97" s="12">
        <v>29.2</v>
      </c>
      <c r="I97" s="12">
        <f t="shared" si="17"/>
        <v>29.542919999999999</v>
      </c>
      <c r="J97" s="12">
        <f t="shared" si="16"/>
        <v>9.6786494839536044</v>
      </c>
      <c r="K97" s="15">
        <f t="shared" si="18"/>
        <v>3.9488889894530703</v>
      </c>
      <c r="L97" s="12">
        <v>30</v>
      </c>
      <c r="M97" s="47">
        <f t="shared" si="19"/>
        <v>118.46666968359212</v>
      </c>
      <c r="N97" s="31">
        <f>SUM(M86:M97)</f>
        <v>1116.542499419166</v>
      </c>
      <c r="O97" s="48">
        <f t="shared" si="23"/>
        <v>9.7097491976526182</v>
      </c>
      <c r="P97" s="49">
        <f>SUM(O86:O97)</f>
        <v>74.046701628648705</v>
      </c>
      <c r="Q97" s="81">
        <f>6.75*10^(-7)*P97^3-7.71*10^(-5)*P97^2+1.792*10^(-2)*P97+0.49239</f>
        <v>1.6706186186706913</v>
      </c>
      <c r="R97" s="85">
        <f>16*(10*D97/$P97)^$Q97*$V97</f>
        <v>128.18518223493174</v>
      </c>
      <c r="S97" s="93">
        <f>SUM(R86:R97)</f>
        <v>848.19985966308172</v>
      </c>
      <c r="T97" s="95">
        <v>1.25</v>
      </c>
      <c r="U97" s="95">
        <v>1.29</v>
      </c>
      <c r="V97" s="95">
        <f t="shared" si="24"/>
        <v>1.2568584</v>
      </c>
    </row>
    <row r="98" spans="1:22" ht="18">
      <c r="A98" s="9">
        <v>1963</v>
      </c>
      <c r="B98" s="9">
        <v>10</v>
      </c>
      <c r="C98" s="10">
        <f>P!C99</f>
        <v>55.9</v>
      </c>
      <c r="D98" s="11">
        <f>P!D99</f>
        <v>15.8</v>
      </c>
      <c r="E98" s="9">
        <v>19.98</v>
      </c>
      <c r="F98" s="58">
        <v>11.09</v>
      </c>
      <c r="G98" s="59">
        <v>22.5</v>
      </c>
      <c r="H98" s="9">
        <v>21.4</v>
      </c>
      <c r="I98" s="15">
        <f t="shared" si="17"/>
        <v>21.871514999999999</v>
      </c>
      <c r="J98" s="15">
        <f t="shared" si="16"/>
        <v>5.039609207845392</v>
      </c>
      <c r="K98" s="15">
        <f t="shared" si="18"/>
        <v>2.0561605568009198</v>
      </c>
      <c r="L98" s="9">
        <v>31</v>
      </c>
      <c r="M98" s="47">
        <f t="shared" si="19"/>
        <v>63.740977260828515</v>
      </c>
      <c r="N98" s="32"/>
      <c r="O98" s="24">
        <f>(D98/5)^1.514</f>
        <v>5.708555701818895</v>
      </c>
      <c r="P98" s="43"/>
      <c r="R98" s="82">
        <f>16*(10*D98/$P109)^$Q109*$V98</f>
        <v>78.082253955266552</v>
      </c>
      <c r="S98" s="4"/>
      <c r="T98" s="84">
        <v>1.27</v>
      </c>
      <c r="U98" s="84">
        <v>1.31</v>
      </c>
      <c r="V98" s="84">
        <f>($U98+($T98-$U98)*(($U$1-$V$1)/($U$1-$T$1)))</f>
        <v>1.2768584000000001</v>
      </c>
    </row>
    <row r="99" spans="1:22">
      <c r="A99" s="9">
        <v>1963</v>
      </c>
      <c r="B99" s="9">
        <v>11</v>
      </c>
      <c r="C99" s="10">
        <f>P!C100</f>
        <v>31.3</v>
      </c>
      <c r="D99" s="11">
        <f>P!D100</f>
        <v>12.96</v>
      </c>
      <c r="E99" s="9">
        <v>17.329999999999998</v>
      </c>
      <c r="F99" s="58">
        <v>8.5399999999999991</v>
      </c>
      <c r="G99" s="59">
        <v>16.3</v>
      </c>
      <c r="H99" s="9">
        <v>15.1</v>
      </c>
      <c r="I99" s="15">
        <f t="shared" si="17"/>
        <v>15.614380000000001</v>
      </c>
      <c r="J99" s="15">
        <f t="shared" si="16"/>
        <v>3.2751662428492403</v>
      </c>
      <c r="K99" s="15">
        <f t="shared" si="18"/>
        <v>1.3362678270824899</v>
      </c>
      <c r="L99" s="67">
        <v>30</v>
      </c>
      <c r="M99" s="47">
        <f t="shared" si="19"/>
        <v>40.088034812474696</v>
      </c>
      <c r="N99" s="32"/>
      <c r="O99" s="24">
        <f t="shared" ref="O99:O109" si="25">(D99/5)^1.514</f>
        <v>4.2290555108253995</v>
      </c>
      <c r="P99" s="90"/>
      <c r="R99" s="82">
        <f>16*(10*D99/$P109)^$Q109*$V99</f>
        <v>53.530866105274967</v>
      </c>
      <c r="S99" s="4"/>
      <c r="T99" s="84">
        <v>1.18</v>
      </c>
      <c r="U99" s="84">
        <v>1.21</v>
      </c>
      <c r="V99" s="84">
        <f>($U99+($T99-$U99)*(($U$1-$V$1)/($U$1-$T$1)))</f>
        <v>1.1851437999999999</v>
      </c>
    </row>
    <row r="100" spans="1:22">
      <c r="A100" s="9">
        <v>1963</v>
      </c>
      <c r="B100" s="9">
        <v>12</v>
      </c>
      <c r="C100" s="10">
        <f>P!C101</f>
        <v>59.3</v>
      </c>
      <c r="D100" s="11">
        <f>P!D101</f>
        <v>6.86</v>
      </c>
      <c r="E100" s="9">
        <v>10.82</v>
      </c>
      <c r="F100" s="58">
        <v>2.97</v>
      </c>
      <c r="G100" s="59">
        <v>13.6</v>
      </c>
      <c r="H100" s="9">
        <v>12.4</v>
      </c>
      <c r="I100" s="15">
        <f t="shared" si="17"/>
        <v>12.914380000000001</v>
      </c>
      <c r="J100" s="15">
        <f t="shared" si="16"/>
        <v>2.0522454328072746</v>
      </c>
      <c r="K100" s="15">
        <f t="shared" si="18"/>
        <v>0.83731613658536796</v>
      </c>
      <c r="L100" s="67">
        <v>31</v>
      </c>
      <c r="M100" s="47">
        <f t="shared" si="19"/>
        <v>25.956800234146407</v>
      </c>
      <c r="N100" s="32"/>
      <c r="O100" s="24">
        <f t="shared" si="25"/>
        <v>1.6141880379468729</v>
      </c>
      <c r="P100" s="90"/>
      <c r="R100" s="82">
        <f>16*(10*D100/$P109)^$Q109*$V100</f>
        <v>17.759235954021371</v>
      </c>
      <c r="S100" s="4"/>
      <c r="T100" s="84">
        <v>1.04</v>
      </c>
      <c r="U100" s="84">
        <v>1.04</v>
      </c>
      <c r="V100" s="84">
        <f>($U100+($T100-$U100)*(($U$1-$V$1)/($U$1-$T$1)))</f>
        <v>1.04</v>
      </c>
    </row>
    <row r="101" spans="1:22">
      <c r="A101" s="9">
        <v>1964</v>
      </c>
      <c r="B101" s="9">
        <v>1</v>
      </c>
      <c r="C101" s="10">
        <f>P!C102</f>
        <v>28.6</v>
      </c>
      <c r="D101" s="11">
        <f>P!D102</f>
        <v>2.1</v>
      </c>
      <c r="E101" s="9" t="s">
        <v>147</v>
      </c>
      <c r="F101" s="58">
        <v>-2.37</v>
      </c>
      <c r="G101" s="59">
        <v>15</v>
      </c>
      <c r="H101" s="9">
        <v>13.8</v>
      </c>
      <c r="I101" s="15">
        <f t="shared" si="17"/>
        <v>14.314380000000002</v>
      </c>
      <c r="J101" s="15">
        <f t="shared" si="16"/>
        <v>1.9146191125011391</v>
      </c>
      <c r="K101" s="15">
        <f t="shared" si="18"/>
        <v>0.78116459790046477</v>
      </c>
      <c r="L101" s="67">
        <v>31</v>
      </c>
      <c r="M101" s="47">
        <f t="shared" si="19"/>
        <v>24.216102534914409</v>
      </c>
      <c r="N101" s="32"/>
      <c r="O101" s="24">
        <f t="shared" si="25"/>
        <v>0.26890533938582639</v>
      </c>
      <c r="P101" s="90"/>
      <c r="R101" s="82">
        <f>16*(10*D101/$P109)^$Q109*$V101</f>
        <v>2.6731627162099079</v>
      </c>
      <c r="S101" s="4"/>
      <c r="T101" s="84">
        <v>0.96</v>
      </c>
      <c r="U101" s="84">
        <v>0.94</v>
      </c>
      <c r="V101" s="84">
        <f>($U101+($T101-$U101)*(($U$1-$V$1)/($U$1-$T$1)))</f>
        <v>0.95657079999999994</v>
      </c>
    </row>
    <row r="102" spans="1:22">
      <c r="A102" s="9">
        <v>1964</v>
      </c>
      <c r="B102" s="9">
        <v>2</v>
      </c>
      <c r="C102" s="10">
        <f>P!C103</f>
        <v>40.799999999999997</v>
      </c>
      <c r="D102" s="11">
        <f>P!D103</f>
        <v>4.0199999999999996</v>
      </c>
      <c r="E102" s="9" t="s">
        <v>148</v>
      </c>
      <c r="F102" s="58">
        <v>0.08</v>
      </c>
      <c r="G102" s="59">
        <v>20.04</v>
      </c>
      <c r="H102" s="9">
        <v>19.2</v>
      </c>
      <c r="I102" s="15">
        <f t="shared" si="17"/>
        <v>19.560065999999999</v>
      </c>
      <c r="J102" s="15">
        <f t="shared" si="16"/>
        <v>2.7938006082658728</v>
      </c>
      <c r="K102" s="15">
        <f t="shared" si="18"/>
        <v>1.1398706481724761</v>
      </c>
      <c r="L102" s="67">
        <v>29</v>
      </c>
      <c r="M102" s="47">
        <f t="shared" si="19"/>
        <v>33.056248797001807</v>
      </c>
      <c r="N102" s="32"/>
      <c r="O102" s="24">
        <f t="shared" si="25"/>
        <v>0.71871657029798597</v>
      </c>
      <c r="P102" s="90"/>
      <c r="R102" s="82">
        <f>16*(10*D102/$P109)^$Q109*$V102</f>
        <v>6.208406587121762</v>
      </c>
      <c r="S102" s="4"/>
      <c r="T102" s="84">
        <v>0.83</v>
      </c>
      <c r="U102" s="84">
        <v>0.79</v>
      </c>
      <c r="V102" s="84">
        <f>($U102+($T102-$U102)*(($U$1-$V$1)/($U$1-$T$1)))</f>
        <v>0.82314159999999992</v>
      </c>
    </row>
    <row r="103" spans="1:22">
      <c r="A103" s="9">
        <v>1964</v>
      </c>
      <c r="B103" s="9">
        <v>3</v>
      </c>
      <c r="C103" s="10">
        <f>P!C104</f>
        <v>86.3</v>
      </c>
      <c r="D103" s="11">
        <f>P!D104</f>
        <v>7.71</v>
      </c>
      <c r="E103" s="9" t="s">
        <v>149</v>
      </c>
      <c r="F103" s="58">
        <v>3.28</v>
      </c>
      <c r="G103" s="59">
        <v>27.2</v>
      </c>
      <c r="H103" s="9">
        <v>26.3</v>
      </c>
      <c r="I103" s="15">
        <f t="shared" si="17"/>
        <v>26.685785000000003</v>
      </c>
      <c r="J103" s="15">
        <f t="shared" si="16"/>
        <v>4.4174822304298171</v>
      </c>
      <c r="K103" s="15">
        <f t="shared" si="18"/>
        <v>1.8023327500153652</v>
      </c>
      <c r="L103" s="67">
        <v>31</v>
      </c>
      <c r="M103" s="47">
        <f t="shared" si="19"/>
        <v>55.872315250476319</v>
      </c>
      <c r="N103" s="32"/>
      <c r="O103" s="24">
        <f t="shared" si="25"/>
        <v>1.9264588725144707</v>
      </c>
      <c r="P103" s="90"/>
      <c r="R103" s="82">
        <f>16*(10*D103/$P109)^$Q109*$V103</f>
        <v>16.326494890589942</v>
      </c>
      <c r="S103" s="4"/>
      <c r="T103" s="84">
        <v>0.81</v>
      </c>
      <c r="U103" s="84">
        <v>0.75</v>
      </c>
      <c r="V103" s="84">
        <f t="shared" ref="V103:V109" si="26">($U103+($T103-$U103)*(($U$1-$V$1)/($U$1-$T$1)))</f>
        <v>0.79971239999999999</v>
      </c>
    </row>
    <row r="104" spans="1:22">
      <c r="A104" s="9">
        <v>1964</v>
      </c>
      <c r="B104" s="9">
        <v>4</v>
      </c>
      <c r="C104" s="10">
        <f>P!C105</f>
        <v>18.899999999999999</v>
      </c>
      <c r="D104" s="11">
        <f>P!D105</f>
        <v>12.36</v>
      </c>
      <c r="E104" s="9" t="s">
        <v>150</v>
      </c>
      <c r="F104" s="58">
        <v>5.32</v>
      </c>
      <c r="G104" s="59">
        <v>34.700000000000003</v>
      </c>
      <c r="H104" s="9">
        <v>34.1</v>
      </c>
      <c r="I104" s="15">
        <f t="shared" si="17"/>
        <v>34.357190000000003</v>
      </c>
      <c r="J104" s="15">
        <f t="shared" si="16"/>
        <v>8.0996788942511433</v>
      </c>
      <c r="K104" s="15">
        <f t="shared" si="18"/>
        <v>3.3046689888544662</v>
      </c>
      <c r="L104" s="67">
        <v>30</v>
      </c>
      <c r="M104" s="47">
        <f t="shared" si="19"/>
        <v>99.140069665633987</v>
      </c>
      <c r="N104" s="32"/>
      <c r="O104" s="24">
        <f t="shared" si="25"/>
        <v>3.9361838775164584</v>
      </c>
      <c r="P104" s="90"/>
      <c r="R104" s="82">
        <f>16*(10*D104/$P109)^$Q109*$V104</f>
        <v>35.0005266592254</v>
      </c>
      <c r="S104" s="4"/>
      <c r="T104" s="84">
        <v>0.84</v>
      </c>
      <c r="U104" s="84">
        <v>0.8</v>
      </c>
      <c r="V104" s="84">
        <f t="shared" si="26"/>
        <v>0.83314159999999993</v>
      </c>
    </row>
    <row r="105" spans="1:22">
      <c r="A105" s="9">
        <v>1964</v>
      </c>
      <c r="B105" s="9">
        <v>5</v>
      </c>
      <c r="C105" s="10">
        <f>P!C106</f>
        <v>46.2</v>
      </c>
      <c r="D105" s="11">
        <f>P!D106</f>
        <v>16.75</v>
      </c>
      <c r="E105" s="9" t="s">
        <v>151</v>
      </c>
      <c r="F105" s="58">
        <v>9.73</v>
      </c>
      <c r="G105" s="59">
        <v>39.700000000000003</v>
      </c>
      <c r="H105" s="9">
        <v>39.5</v>
      </c>
      <c r="I105" s="15">
        <f t="shared" si="17"/>
        <v>39.585729999999998</v>
      </c>
      <c r="J105" s="15">
        <f t="shared" si="16"/>
        <v>10.352107523642589</v>
      </c>
      <c r="K105" s="15">
        <f t="shared" si="18"/>
        <v>4.223659869646176</v>
      </c>
      <c r="L105" s="67">
        <v>31</v>
      </c>
      <c r="M105" s="47">
        <f t="shared" si="19"/>
        <v>130.93345595903145</v>
      </c>
      <c r="N105" s="32"/>
      <c r="O105" s="24">
        <f t="shared" si="25"/>
        <v>6.2361684516118219</v>
      </c>
      <c r="P105" s="90"/>
      <c r="R105" s="82">
        <f>16*(10*D105/$P109)^$Q109*$V105</f>
        <v>55.266559787860992</v>
      </c>
      <c r="S105" s="4"/>
      <c r="T105" s="84">
        <v>0.83</v>
      </c>
      <c r="U105" s="84">
        <v>0.81</v>
      </c>
      <c r="V105" s="84">
        <f t="shared" si="26"/>
        <v>0.82657079999999994</v>
      </c>
    </row>
    <row r="106" spans="1:22">
      <c r="A106" s="9">
        <v>1964</v>
      </c>
      <c r="B106" s="9">
        <v>6</v>
      </c>
      <c r="C106" s="10">
        <f>P!C107</f>
        <v>35.299999999999997</v>
      </c>
      <c r="D106" s="11">
        <f>P!D107</f>
        <v>23.59</v>
      </c>
      <c r="E106" s="9" t="s">
        <v>152</v>
      </c>
      <c r="F106" s="58">
        <v>14.73</v>
      </c>
      <c r="G106" s="59">
        <v>41.9</v>
      </c>
      <c r="H106" s="9">
        <v>41.9</v>
      </c>
      <c r="I106" s="15">
        <f t="shared" si="17"/>
        <v>41.9</v>
      </c>
      <c r="J106" s="15">
        <f t="shared" si="16"/>
        <v>14.497352345749263</v>
      </c>
      <c r="K106" s="15">
        <f t="shared" si="18"/>
        <v>5.9149197570656993</v>
      </c>
      <c r="L106" s="67">
        <v>30</v>
      </c>
      <c r="M106" s="47">
        <f t="shared" si="19"/>
        <v>177.44759271197097</v>
      </c>
      <c r="N106" s="32"/>
      <c r="O106" s="24">
        <f t="shared" si="25"/>
        <v>10.472961715191246</v>
      </c>
      <c r="P106" s="91"/>
      <c r="R106" s="82">
        <f>16*(10*D106/$P109)^$Q109*$V106</f>
        <v>116.06015830784641</v>
      </c>
      <c r="S106" s="4"/>
      <c r="T106" s="84">
        <v>1.03</v>
      </c>
      <c r="U106" s="84">
        <v>1.02</v>
      </c>
      <c r="V106" s="84">
        <f t="shared" si="26"/>
        <v>1.0282854000000001</v>
      </c>
    </row>
    <row r="107" spans="1:22">
      <c r="A107" s="9">
        <v>1964</v>
      </c>
      <c r="B107" s="9">
        <v>7</v>
      </c>
      <c r="C107" s="10">
        <f>P!C108</f>
        <v>8.1999999999999993</v>
      </c>
      <c r="D107" s="11">
        <f>P!D108</f>
        <v>25.71</v>
      </c>
      <c r="E107" s="9">
        <v>30.19</v>
      </c>
      <c r="F107" s="58">
        <v>16.16</v>
      </c>
      <c r="G107" s="59">
        <v>40.799999999999997</v>
      </c>
      <c r="H107" s="9">
        <v>40.799999999999997</v>
      </c>
      <c r="I107" s="15">
        <f t="shared" si="17"/>
        <v>40.799999999999997</v>
      </c>
      <c r="J107" s="15">
        <f t="shared" si="16"/>
        <v>15.293465859202021</v>
      </c>
      <c r="K107" s="15">
        <f t="shared" si="18"/>
        <v>6.239734070554424</v>
      </c>
      <c r="L107" s="67">
        <v>31</v>
      </c>
      <c r="M107" s="47">
        <f t="shared" si="19"/>
        <v>193.43175618718715</v>
      </c>
      <c r="N107" s="32"/>
      <c r="O107" s="24">
        <f t="shared" si="25"/>
        <v>11.930371227762494</v>
      </c>
      <c r="P107" s="91"/>
      <c r="R107" s="82">
        <f>16*(10*D107/$P109)^$Q109*$V107</f>
        <v>143.34361105439478</v>
      </c>
      <c r="S107" s="4"/>
      <c r="T107" s="84">
        <v>1.1100000000000001</v>
      </c>
      <c r="U107" s="84">
        <v>1.1299999999999999</v>
      </c>
      <c r="V107" s="84">
        <f t="shared" si="26"/>
        <v>1.1134292000000001</v>
      </c>
    </row>
    <row r="108" spans="1:22">
      <c r="A108" s="9">
        <v>1964</v>
      </c>
      <c r="B108" s="9">
        <v>8</v>
      </c>
      <c r="C108" s="10">
        <f>P!C109</f>
        <v>27</v>
      </c>
      <c r="D108" s="11">
        <f>P!D109</f>
        <v>24.2</v>
      </c>
      <c r="E108" s="9">
        <v>28.89</v>
      </c>
      <c r="F108" s="58">
        <v>15.48</v>
      </c>
      <c r="G108" s="59">
        <v>36.700000000000003</v>
      </c>
      <c r="H108" s="9">
        <v>36.299999999999997</v>
      </c>
      <c r="I108" s="15">
        <f t="shared" si="17"/>
        <v>36.47146</v>
      </c>
      <c r="J108" s="15">
        <f t="shared" si="16"/>
        <v>12.901632423335666</v>
      </c>
      <c r="K108" s="15">
        <f t="shared" si="18"/>
        <v>5.2638660287209511</v>
      </c>
      <c r="L108" s="67">
        <v>31</v>
      </c>
      <c r="M108" s="47">
        <f t="shared" si="19"/>
        <v>163.17984689034949</v>
      </c>
      <c r="N108" s="32"/>
      <c r="O108" s="24">
        <f t="shared" si="25"/>
        <v>10.885687872058343</v>
      </c>
      <c r="P108" s="91"/>
      <c r="R108" s="82">
        <f>16*(10*D108/$P109)^$Q109*$V108</f>
        <v>146.33211543087893</v>
      </c>
      <c r="S108" s="4"/>
      <c r="T108" s="84">
        <v>1.24</v>
      </c>
      <c r="U108" s="84">
        <v>1.28</v>
      </c>
      <c r="V108" s="84">
        <f t="shared" si="26"/>
        <v>1.2468584</v>
      </c>
    </row>
    <row r="109" spans="1:22" s="2" customFormat="1">
      <c r="A109" s="12">
        <v>1964</v>
      </c>
      <c r="B109" s="12">
        <v>9</v>
      </c>
      <c r="C109" s="10">
        <f>P!C110</f>
        <v>0</v>
      </c>
      <c r="D109" s="11">
        <f>P!D110</f>
        <v>19.440000000000001</v>
      </c>
      <c r="E109" s="12">
        <v>24.49</v>
      </c>
      <c r="F109" s="57">
        <v>12.77</v>
      </c>
      <c r="G109" s="60">
        <v>30</v>
      </c>
      <c r="H109" s="12">
        <v>29.2</v>
      </c>
      <c r="I109" s="12">
        <f t="shared" si="17"/>
        <v>29.542919999999999</v>
      </c>
      <c r="J109" s="12">
        <f t="shared" si="16"/>
        <v>8.6627290841973945</v>
      </c>
      <c r="K109" s="15">
        <f t="shared" si="18"/>
        <v>3.5343934663525367</v>
      </c>
      <c r="L109" s="12">
        <v>30</v>
      </c>
      <c r="M109" s="47">
        <f t="shared" si="19"/>
        <v>106.03180399057609</v>
      </c>
      <c r="N109" s="31">
        <f>SUM( M98:M109)</f>
        <v>1113.0950042945913</v>
      </c>
      <c r="O109" s="48">
        <f t="shared" si="25"/>
        <v>7.8134988392143772</v>
      </c>
      <c r="P109" s="49">
        <f>SUM(O98:O109)</f>
        <v>65.740752016144185</v>
      </c>
      <c r="Q109" s="81">
        <f>6.75*10^(-7)*P109^3-7.71*10^(-5)*P109^2+1.792*10^(-2)*P109+0.49239</f>
        <v>1.5290318831068475</v>
      </c>
      <c r="R109" s="85">
        <f>16*(10*D109/$P109)^$Q109*$V109</f>
        <v>105.52824672324289</v>
      </c>
      <c r="S109" s="93">
        <f>SUM(R98:R109)</f>
        <v>776.11163817193392</v>
      </c>
      <c r="T109" s="95">
        <v>1.25</v>
      </c>
      <c r="U109" s="95">
        <v>1.29</v>
      </c>
      <c r="V109" s="95">
        <f t="shared" si="26"/>
        <v>1.2568584</v>
      </c>
    </row>
    <row r="110" spans="1:22" ht="18">
      <c r="A110" s="9">
        <v>1964</v>
      </c>
      <c r="B110" s="9">
        <v>10</v>
      </c>
      <c r="C110" s="10">
        <f>P!C111</f>
        <v>48.7</v>
      </c>
      <c r="D110" s="11">
        <f>P!D111</f>
        <v>16.7</v>
      </c>
      <c r="E110" s="9">
        <v>21.04</v>
      </c>
      <c r="F110" s="58">
        <v>11.53</v>
      </c>
      <c r="G110" s="59">
        <v>22.5</v>
      </c>
      <c r="H110" s="9">
        <v>21.4</v>
      </c>
      <c r="I110" s="15">
        <f t="shared" si="17"/>
        <v>21.871514999999999</v>
      </c>
      <c r="J110" s="15">
        <f t="shared" si="16"/>
        <v>5.3519994043711261</v>
      </c>
      <c r="K110" s="15">
        <f t="shared" si="18"/>
        <v>2.1836157569834191</v>
      </c>
      <c r="L110" s="9">
        <v>31</v>
      </c>
      <c r="M110" s="47">
        <f t="shared" si="19"/>
        <v>67.692088466485998</v>
      </c>
      <c r="N110" s="32"/>
      <c r="O110" s="24">
        <f>(D110/5)^1.514</f>
        <v>6.2080063253334066</v>
      </c>
      <c r="P110" s="43"/>
      <c r="R110" s="82">
        <f>16*(10*D110/$P121)^$Q121*$V110</f>
        <v>83.307466302289058</v>
      </c>
      <c r="S110" s="4"/>
      <c r="T110" s="84">
        <v>1.27</v>
      </c>
      <c r="U110" s="84">
        <v>1.31</v>
      </c>
      <c r="V110" s="84">
        <f>($U110+($T110-$U110)*(($U$1-$V$1)/($U$1-$T$1)))</f>
        <v>1.2768584000000001</v>
      </c>
    </row>
    <row r="111" spans="1:22">
      <c r="A111" s="9">
        <v>1964</v>
      </c>
      <c r="B111" s="9">
        <v>11</v>
      </c>
      <c r="C111" s="10">
        <f>P!C112</f>
        <v>35.9</v>
      </c>
      <c r="D111" s="11">
        <f>P!D112</f>
        <v>11.62</v>
      </c>
      <c r="E111" s="9">
        <v>15.7</v>
      </c>
      <c r="F111" s="58">
        <v>7.4</v>
      </c>
      <c r="G111" s="59">
        <v>16.3</v>
      </c>
      <c r="H111" s="9">
        <v>15.1</v>
      </c>
      <c r="I111" s="15">
        <f t="shared" si="17"/>
        <v>15.614380000000001</v>
      </c>
      <c r="J111" s="15">
        <f t="shared" si="16"/>
        <v>3.0439274351419061</v>
      </c>
      <c r="K111" s="15">
        <f t="shared" si="18"/>
        <v>1.2419223935378976</v>
      </c>
      <c r="L111" s="67">
        <v>30</v>
      </c>
      <c r="M111" s="47">
        <f t="shared" si="19"/>
        <v>37.257671806136926</v>
      </c>
      <c r="N111" s="32"/>
      <c r="O111" s="24">
        <f t="shared" ref="O111:O121" si="27">(D111/5)^1.514</f>
        <v>3.5849366972697818</v>
      </c>
      <c r="P111" s="90"/>
      <c r="R111" s="82">
        <f>16*(10*D111/$P121)^$Q121*$V111</f>
        <v>43.736722885666218</v>
      </c>
      <c r="S111" s="4"/>
      <c r="T111" s="84">
        <v>1.18</v>
      </c>
      <c r="U111" s="84">
        <v>1.21</v>
      </c>
      <c r="V111" s="84">
        <f>($U111+($T111-$U111)*(($U$1-$V$1)/($U$1-$T$1)))</f>
        <v>1.1851437999999999</v>
      </c>
    </row>
    <row r="112" spans="1:22">
      <c r="A112" s="9">
        <v>1964</v>
      </c>
      <c r="B112" s="9">
        <v>12</v>
      </c>
      <c r="C112" s="10">
        <f>P!C113</f>
        <v>113.2</v>
      </c>
      <c r="D112" s="11">
        <f>P!D113</f>
        <v>8.4499999999999993</v>
      </c>
      <c r="E112" s="9">
        <v>11.88</v>
      </c>
      <c r="F112" s="58">
        <v>4.9000000000000004</v>
      </c>
      <c r="G112" s="59">
        <v>13.6</v>
      </c>
      <c r="H112" s="9">
        <v>12.4</v>
      </c>
      <c r="I112" s="15">
        <f t="shared" si="17"/>
        <v>12.914380000000001</v>
      </c>
      <c r="J112" s="15">
        <f t="shared" si="16"/>
        <v>2.0599582396446761</v>
      </c>
      <c r="K112" s="15">
        <f t="shared" si="18"/>
        <v>0.84046296177502777</v>
      </c>
      <c r="L112" s="67">
        <v>31</v>
      </c>
      <c r="M112" s="47">
        <f t="shared" si="19"/>
        <v>26.054351815025861</v>
      </c>
      <c r="N112" s="32"/>
      <c r="O112" s="24">
        <f t="shared" si="27"/>
        <v>2.2131990278869611</v>
      </c>
      <c r="P112" s="90"/>
      <c r="R112" s="82">
        <f>16*(10*D112/$P121)^$Q121*$V112</f>
        <v>23.267324202730535</v>
      </c>
      <c r="S112" s="4"/>
      <c r="T112" s="84">
        <v>1.04</v>
      </c>
      <c r="U112" s="84">
        <v>1.04</v>
      </c>
      <c r="V112" s="84">
        <f>($U112+($T112-$U112)*(($U$1-$V$1)/($U$1-$T$1)))</f>
        <v>1.04</v>
      </c>
    </row>
    <row r="113" spans="1:22">
      <c r="A113" s="9">
        <v>1965</v>
      </c>
      <c r="B113" s="9">
        <v>1</v>
      </c>
      <c r="C113" s="10">
        <f>P!C114</f>
        <v>78.3</v>
      </c>
      <c r="D113" s="11">
        <f>P!D114</f>
        <v>6.06</v>
      </c>
      <c r="E113" s="9" t="s">
        <v>153</v>
      </c>
      <c r="F113" s="58">
        <v>2.7</v>
      </c>
      <c r="G113" s="59">
        <v>15</v>
      </c>
      <c r="H113" s="9">
        <v>13.8</v>
      </c>
      <c r="I113" s="15">
        <f t="shared" si="17"/>
        <v>14.314380000000002</v>
      </c>
      <c r="J113" s="15">
        <f t="shared" si="16"/>
        <v>1.9950357149789739</v>
      </c>
      <c r="K113" s="15">
        <f t="shared" si="18"/>
        <v>0.81397457171142129</v>
      </c>
      <c r="L113" s="67">
        <v>31</v>
      </c>
      <c r="M113" s="47">
        <f t="shared" si="19"/>
        <v>25.233211723054062</v>
      </c>
      <c r="N113" s="32"/>
      <c r="O113" s="24">
        <f t="shared" si="27"/>
        <v>1.3378978826415464</v>
      </c>
      <c r="P113" s="90"/>
      <c r="R113" s="82">
        <f>16*(10*D113/$P121)^$Q121*$V113</f>
        <v>12.693664419402564</v>
      </c>
      <c r="S113" s="4"/>
      <c r="T113" s="84">
        <v>0.96</v>
      </c>
      <c r="U113" s="84">
        <v>0.94</v>
      </c>
      <c r="V113" s="84">
        <f>($U113+($T113-$U113)*(($U$1-$V$1)/($U$1-$T$1)))</f>
        <v>0.95657079999999994</v>
      </c>
    </row>
    <row r="114" spans="1:22">
      <c r="A114" s="9">
        <v>1965</v>
      </c>
      <c r="B114" s="9">
        <v>2</v>
      </c>
      <c r="C114" s="10">
        <f>P!C115</f>
        <v>123.7</v>
      </c>
      <c r="D114" s="11">
        <f>P!D115</f>
        <v>2.87</v>
      </c>
      <c r="E114" s="9" t="s">
        <v>154</v>
      </c>
      <c r="F114" s="58">
        <v>-0.87</v>
      </c>
      <c r="G114" s="59">
        <v>20.04</v>
      </c>
      <c r="H114" s="9">
        <v>19.2</v>
      </c>
      <c r="I114" s="15">
        <f t="shared" si="17"/>
        <v>19.560065999999999</v>
      </c>
      <c r="J114" s="15">
        <f t="shared" si="16"/>
        <v>2.5954182693472596</v>
      </c>
      <c r="K114" s="15">
        <f t="shared" si="18"/>
        <v>1.0589306538936818</v>
      </c>
      <c r="L114" s="67">
        <v>29</v>
      </c>
      <c r="M114" s="47">
        <f t="shared" si="19"/>
        <v>30.708988962916774</v>
      </c>
      <c r="N114" s="32"/>
      <c r="O114" s="24">
        <f t="shared" si="27"/>
        <v>0.43151172923880798</v>
      </c>
      <c r="P114" s="90"/>
      <c r="R114" s="82">
        <f>16*(10*D114/$P121)^$Q121*$V114</f>
        <v>3.3758012124296166</v>
      </c>
      <c r="S114" s="4"/>
      <c r="T114" s="84">
        <v>0.83</v>
      </c>
      <c r="U114" s="84">
        <v>0.79</v>
      </c>
      <c r="V114" s="84">
        <f>($U114+($T114-$U114)*(($U$1-$V$1)/($U$1-$T$1)))</f>
        <v>0.82314159999999992</v>
      </c>
    </row>
    <row r="115" spans="1:22">
      <c r="A115" s="9">
        <v>1965</v>
      </c>
      <c r="B115" s="9">
        <v>3</v>
      </c>
      <c r="C115" s="10">
        <f>P!C116</f>
        <v>14</v>
      </c>
      <c r="D115" s="11">
        <f>P!D116</f>
        <v>8.19</v>
      </c>
      <c r="E115" s="9" t="s">
        <v>155</v>
      </c>
      <c r="F115" s="58">
        <v>3.66</v>
      </c>
      <c r="G115" s="59">
        <v>27.2</v>
      </c>
      <c r="H115" s="9">
        <v>26.3</v>
      </c>
      <c r="I115" s="15">
        <f t="shared" si="17"/>
        <v>26.685785000000003</v>
      </c>
      <c r="J115" s="15">
        <f t="shared" si="16"/>
        <v>4.6370571954776247</v>
      </c>
      <c r="K115" s="15">
        <f t="shared" si="18"/>
        <v>1.8919193357548707</v>
      </c>
      <c r="L115" s="67">
        <v>31</v>
      </c>
      <c r="M115" s="47">
        <f t="shared" si="19"/>
        <v>58.649499408400992</v>
      </c>
      <c r="N115" s="32"/>
      <c r="O115" s="24">
        <f t="shared" si="27"/>
        <v>2.1109174046796455</v>
      </c>
      <c r="P115" s="90"/>
      <c r="R115" s="82">
        <f>16*(10*D115/$P121)^$Q121*$V115</f>
        <v>17.034232301143852</v>
      </c>
      <c r="S115" s="4"/>
      <c r="T115" s="84">
        <v>0.81</v>
      </c>
      <c r="U115" s="84">
        <v>0.75</v>
      </c>
      <c r="V115" s="84">
        <f t="shared" ref="V115:V121" si="28">($U115+($T115-$U115)*(($U$1-$V$1)/($U$1-$T$1)))</f>
        <v>0.79971239999999999</v>
      </c>
    </row>
    <row r="116" spans="1:22">
      <c r="A116" s="9">
        <v>1965</v>
      </c>
      <c r="B116" s="9">
        <v>4</v>
      </c>
      <c r="C116" s="10">
        <f>P!C117</f>
        <v>15.9</v>
      </c>
      <c r="D116" s="11">
        <f>P!D117</f>
        <v>11.53</v>
      </c>
      <c r="E116" s="9" t="s">
        <v>156</v>
      </c>
      <c r="F116" s="58">
        <v>6.18</v>
      </c>
      <c r="G116" s="59">
        <v>34.700000000000003</v>
      </c>
      <c r="H116" s="9">
        <v>34.1</v>
      </c>
      <c r="I116" s="15">
        <f t="shared" si="17"/>
        <v>34.357190000000003</v>
      </c>
      <c r="J116" s="15">
        <f t="shared" si="16"/>
        <v>6.8205042144523231</v>
      </c>
      <c r="K116" s="15">
        <f t="shared" si="18"/>
        <v>2.7827657194965476</v>
      </c>
      <c r="L116" s="67">
        <v>30</v>
      </c>
      <c r="M116" s="47">
        <f t="shared" si="19"/>
        <v>83.482971584896433</v>
      </c>
      <c r="N116" s="32"/>
      <c r="O116" s="24">
        <f t="shared" si="27"/>
        <v>3.5429823161971008</v>
      </c>
      <c r="P116" s="90"/>
      <c r="R116" s="82">
        <f>16*(10*D116/$P121)^$Q121*$V116</f>
        <v>30.373067472144257</v>
      </c>
      <c r="S116" s="4"/>
      <c r="T116" s="84">
        <v>0.84</v>
      </c>
      <c r="U116" s="84">
        <v>0.8</v>
      </c>
      <c r="V116" s="84">
        <f t="shared" si="28"/>
        <v>0.83314159999999993</v>
      </c>
    </row>
    <row r="117" spans="1:22">
      <c r="A117" s="9">
        <v>1965</v>
      </c>
      <c r="B117" s="9">
        <v>5</v>
      </c>
      <c r="C117" s="10">
        <f>P!C118</f>
        <v>61</v>
      </c>
      <c r="D117" s="11">
        <f>P!D118</f>
        <v>16.79</v>
      </c>
      <c r="E117" s="9" t="s">
        <v>157</v>
      </c>
      <c r="F117" s="58">
        <v>9.59</v>
      </c>
      <c r="G117" s="59">
        <v>39.700000000000003</v>
      </c>
      <c r="H117" s="9">
        <v>39.5</v>
      </c>
      <c r="I117" s="15">
        <f t="shared" si="17"/>
        <v>39.585729999999998</v>
      </c>
      <c r="J117" s="15">
        <f t="shared" si="16"/>
        <v>10.553753208950408</v>
      </c>
      <c r="K117" s="15">
        <f t="shared" si="18"/>
        <v>4.3059313092517657</v>
      </c>
      <c r="L117" s="67">
        <v>31</v>
      </c>
      <c r="M117" s="47">
        <f t="shared" si="19"/>
        <v>133.48387058680473</v>
      </c>
      <c r="N117" s="32"/>
      <c r="O117" s="24">
        <f t="shared" si="27"/>
        <v>6.2587292907203862</v>
      </c>
      <c r="P117" s="90"/>
      <c r="R117" s="82">
        <f>16*(10*D117/$P121)^$Q121*$V117</f>
        <v>54.386181830352506</v>
      </c>
      <c r="S117" s="4"/>
      <c r="T117" s="84">
        <v>0.83</v>
      </c>
      <c r="U117" s="84">
        <v>0.81</v>
      </c>
      <c r="V117" s="84">
        <f t="shared" si="28"/>
        <v>0.82657079999999994</v>
      </c>
    </row>
    <row r="118" spans="1:22">
      <c r="A118" s="9">
        <v>1965</v>
      </c>
      <c r="B118" s="9">
        <v>6</v>
      </c>
      <c r="C118" s="10">
        <f>P!C119</f>
        <v>1.6</v>
      </c>
      <c r="D118" s="11">
        <f>P!D119</f>
        <v>23.82</v>
      </c>
      <c r="E118" s="9" t="s">
        <v>158</v>
      </c>
      <c r="F118" s="58">
        <v>14.41</v>
      </c>
      <c r="G118" s="59">
        <v>41.9</v>
      </c>
      <c r="H118" s="9">
        <v>41.9</v>
      </c>
      <c r="I118" s="15">
        <f t="shared" si="17"/>
        <v>41.9</v>
      </c>
      <c r="J118" s="15">
        <f t="shared" si="16"/>
        <v>14.943029985051677</v>
      </c>
      <c r="K118" s="15">
        <f t="shared" si="18"/>
        <v>6.0967562339010835</v>
      </c>
      <c r="L118" s="67">
        <v>30</v>
      </c>
      <c r="M118" s="47">
        <f t="shared" si="19"/>
        <v>182.90268701703249</v>
      </c>
      <c r="N118" s="32"/>
      <c r="O118" s="24">
        <f t="shared" si="27"/>
        <v>10.627943421598472</v>
      </c>
      <c r="P118" s="91"/>
      <c r="R118" s="82">
        <f>16*(10*D118/$P121)^$Q121*$V118</f>
        <v>117.20865205680221</v>
      </c>
      <c r="S118" s="4"/>
      <c r="T118" s="84">
        <v>1.03</v>
      </c>
      <c r="U118" s="84">
        <v>1.02</v>
      </c>
      <c r="V118" s="84">
        <f t="shared" si="28"/>
        <v>1.0282854000000001</v>
      </c>
    </row>
    <row r="119" spans="1:22">
      <c r="A119" s="9">
        <v>1965</v>
      </c>
      <c r="B119" s="9">
        <v>7</v>
      </c>
      <c r="C119" s="10">
        <f>P!C120</f>
        <v>1.7</v>
      </c>
      <c r="D119" s="11">
        <f>P!D120</f>
        <v>25.41</v>
      </c>
      <c r="E119" s="9">
        <v>29.98</v>
      </c>
      <c r="F119" s="58">
        <v>17.05</v>
      </c>
      <c r="G119" s="59">
        <v>40.799999999999997</v>
      </c>
      <c r="H119" s="9">
        <v>40.799999999999997</v>
      </c>
      <c r="I119" s="15">
        <f t="shared" si="17"/>
        <v>40.799999999999997</v>
      </c>
      <c r="J119" s="15">
        <f t="shared" si="16"/>
        <v>14.580470141404593</v>
      </c>
      <c r="K119" s="15">
        <f t="shared" si="18"/>
        <v>5.9488318176930735</v>
      </c>
      <c r="L119" s="67">
        <v>31</v>
      </c>
      <c r="M119" s="47">
        <f t="shared" si="19"/>
        <v>184.41378634848527</v>
      </c>
      <c r="N119" s="32"/>
      <c r="O119" s="24">
        <f t="shared" si="27"/>
        <v>11.720239226237183</v>
      </c>
      <c r="P119" s="91"/>
      <c r="R119" s="82">
        <f>16*(10*D119/$P121)^$Q121*$V119</f>
        <v>140.47482831593564</v>
      </c>
      <c r="S119" s="4"/>
      <c r="T119" s="84">
        <v>1.1100000000000001</v>
      </c>
      <c r="U119" s="84">
        <v>1.1299999999999999</v>
      </c>
      <c r="V119" s="84">
        <f t="shared" si="28"/>
        <v>1.1134292000000001</v>
      </c>
    </row>
    <row r="120" spans="1:22">
      <c r="A120" s="9">
        <v>1965</v>
      </c>
      <c r="B120" s="9">
        <v>8</v>
      </c>
      <c r="C120" s="10">
        <f>P!C121</f>
        <v>0.8</v>
      </c>
      <c r="D120" s="11">
        <f>P!D121</f>
        <v>23.84</v>
      </c>
      <c r="E120" s="9">
        <v>28.33</v>
      </c>
      <c r="F120" s="58">
        <v>16.760000000000002</v>
      </c>
      <c r="G120" s="59">
        <v>36.700000000000003</v>
      </c>
      <c r="H120" s="9">
        <v>36.299999999999997</v>
      </c>
      <c r="I120" s="15">
        <f t="shared" si="17"/>
        <v>36.47146</v>
      </c>
      <c r="J120" s="15">
        <f t="shared" si="16"/>
        <v>11.881147441147798</v>
      </c>
      <c r="K120" s="15">
        <f t="shared" si="18"/>
        <v>4.8475081559883009</v>
      </c>
      <c r="L120" s="67">
        <v>31</v>
      </c>
      <c r="M120" s="47">
        <f t="shared" si="19"/>
        <v>150.27275283563733</v>
      </c>
      <c r="N120" s="32" t="s">
        <v>467</v>
      </c>
      <c r="O120" s="24">
        <f t="shared" si="27"/>
        <v>10.641456585328205</v>
      </c>
      <c r="P120" s="91"/>
      <c r="R120" s="82">
        <f>16*(10*D120/$P121)^$Q121*$V120</f>
        <v>142.31012403293215</v>
      </c>
      <c r="S120" s="4"/>
      <c r="T120" s="84">
        <v>1.24</v>
      </c>
      <c r="U120" s="84">
        <v>1.28</v>
      </c>
      <c r="V120" s="84">
        <f t="shared" si="28"/>
        <v>1.2468584</v>
      </c>
    </row>
    <row r="121" spans="1:22" s="2" customFormat="1">
      <c r="A121" s="12">
        <v>1965</v>
      </c>
      <c r="B121" s="12">
        <v>9</v>
      </c>
      <c r="C121" s="10">
        <f>P!C122</f>
        <v>0</v>
      </c>
      <c r="D121" s="11">
        <f>P!D122</f>
        <v>22.25</v>
      </c>
      <c r="E121" s="12">
        <v>28.02</v>
      </c>
      <c r="F121" s="57">
        <v>14.79</v>
      </c>
      <c r="G121" s="60">
        <v>30</v>
      </c>
      <c r="H121" s="12">
        <v>29.2</v>
      </c>
      <c r="I121" s="12">
        <f t="shared" si="17"/>
        <v>29.542919999999999</v>
      </c>
      <c r="J121" s="12">
        <f t="shared" si="16"/>
        <v>9.8983703033539481</v>
      </c>
      <c r="K121" s="15">
        <f t="shared" si="18"/>
        <v>4.0385350837684104</v>
      </c>
      <c r="L121" s="12">
        <v>30</v>
      </c>
      <c r="M121" s="47">
        <f t="shared" si="19"/>
        <v>121.15605251305232</v>
      </c>
      <c r="N121" s="31">
        <f>SUM( M110:M121)</f>
        <v>1101.3079330679291</v>
      </c>
      <c r="O121" s="48">
        <f t="shared" si="27"/>
        <v>9.585550435542169</v>
      </c>
      <c r="P121" s="49">
        <f>SUM(O110:O121)</f>
        <v>68.263370342673667</v>
      </c>
      <c r="Q121" s="81">
        <f>6.75*10^(-7)*P121^3-7.71*10^(-5)*P121^2+1.792*10^(-2)*P121+0.49239</f>
        <v>1.5711095108020112</v>
      </c>
      <c r="R121" s="85">
        <f>16*(10*D121/$P121)^$Q121*$V121</f>
        <v>128.70904403172219</v>
      </c>
      <c r="S121" s="93">
        <f>SUM(R110:R121)</f>
        <v>796.87710906355073</v>
      </c>
      <c r="T121" s="95">
        <v>1.25</v>
      </c>
      <c r="U121" s="95">
        <v>1.29</v>
      </c>
      <c r="V121" s="95">
        <f t="shared" si="28"/>
        <v>1.2568584</v>
      </c>
    </row>
    <row r="122" spans="1:22" ht="18">
      <c r="A122" s="9">
        <v>1965</v>
      </c>
      <c r="B122" s="9">
        <v>10</v>
      </c>
      <c r="C122" s="10">
        <f>P!C123</f>
        <v>0.2</v>
      </c>
      <c r="D122" s="11">
        <f>P!D123</f>
        <v>14.35</v>
      </c>
      <c r="E122" s="9">
        <v>20.079999999999998</v>
      </c>
      <c r="F122" s="58">
        <v>7.31</v>
      </c>
      <c r="G122" s="59">
        <v>22.5</v>
      </c>
      <c r="H122" s="9">
        <v>21.4</v>
      </c>
      <c r="I122" s="15">
        <f t="shared" si="17"/>
        <v>21.871514999999999</v>
      </c>
      <c r="J122" s="15">
        <f t="shared" si="16"/>
        <v>5.7794049925786952</v>
      </c>
      <c r="K122" s="15">
        <f t="shared" si="18"/>
        <v>2.3579972369721074</v>
      </c>
      <c r="L122" s="9">
        <v>31</v>
      </c>
      <c r="M122" s="47">
        <f t="shared" si="19"/>
        <v>73.097914346135326</v>
      </c>
      <c r="N122" s="32"/>
      <c r="O122" s="24">
        <f>(D122/5)^1.514</f>
        <v>4.9343868159288515</v>
      </c>
      <c r="P122" s="43"/>
      <c r="R122" s="82">
        <f>16*(10*D122/$P133)^$Q133*$V122</f>
        <v>62.043961564566821</v>
      </c>
      <c r="S122" s="4"/>
      <c r="T122" s="84">
        <v>1.27</v>
      </c>
      <c r="U122" s="84">
        <v>1.31</v>
      </c>
      <c r="V122" s="84">
        <f>($U122+($T122-$U122)*(($U$1-$V$1)/($U$1-$T$1)))</f>
        <v>1.2768584000000001</v>
      </c>
    </row>
    <row r="123" spans="1:22">
      <c r="A123" s="9">
        <v>1965</v>
      </c>
      <c r="B123" s="9">
        <v>11</v>
      </c>
      <c r="C123" s="10">
        <f>P!C124</f>
        <v>156.9</v>
      </c>
      <c r="D123" s="11">
        <f>P!D124</f>
        <v>11.84</v>
      </c>
      <c r="E123" s="9">
        <v>15.91</v>
      </c>
      <c r="F123" s="58">
        <v>7.23</v>
      </c>
      <c r="G123" s="59">
        <v>16.3</v>
      </c>
      <c r="H123" s="9">
        <v>15.1</v>
      </c>
      <c r="I123" s="15">
        <f t="shared" si="17"/>
        <v>15.614380000000001</v>
      </c>
      <c r="J123" s="15">
        <f t="shared" si="16"/>
        <v>3.1361053424055334</v>
      </c>
      <c r="K123" s="15">
        <f t="shared" si="18"/>
        <v>1.2795309797014576</v>
      </c>
      <c r="L123" s="67">
        <v>30</v>
      </c>
      <c r="M123" s="47">
        <f t="shared" si="19"/>
        <v>38.385929391043724</v>
      </c>
      <c r="N123" s="32"/>
      <c r="O123" s="24">
        <f t="shared" ref="O123:O133" si="29">(D123/5)^1.514</f>
        <v>3.6881951367871726</v>
      </c>
      <c r="P123" s="90"/>
      <c r="R123" s="82">
        <f>16*(10*D123/$P133)^$Q133*$V123</f>
        <v>41.838115116408133</v>
      </c>
      <c r="S123" s="4"/>
      <c r="T123" s="84">
        <v>1.18</v>
      </c>
      <c r="U123" s="84">
        <v>1.21</v>
      </c>
      <c r="V123" s="84">
        <f>($U123+($T123-$U123)*(($U$1-$V$1)/($U$1-$T$1)))</f>
        <v>1.1851437999999999</v>
      </c>
    </row>
    <row r="124" spans="1:22">
      <c r="A124" s="9">
        <v>1965</v>
      </c>
      <c r="B124" s="9">
        <v>12</v>
      </c>
      <c r="C124" s="10">
        <f>P!C125</f>
        <v>139.4</v>
      </c>
      <c r="D124" s="11">
        <f>P!D125</f>
        <v>9.92</v>
      </c>
      <c r="E124" s="9">
        <v>13.19</v>
      </c>
      <c r="F124" s="58">
        <v>6.43</v>
      </c>
      <c r="G124" s="59">
        <v>13.6</v>
      </c>
      <c r="H124" s="9">
        <v>12.4</v>
      </c>
      <c r="I124" s="15">
        <f t="shared" si="17"/>
        <v>12.914380000000001</v>
      </c>
      <c r="J124" s="15">
        <f t="shared" si="16"/>
        <v>2.1407599493279998</v>
      </c>
      <c r="K124" s="15">
        <f t="shared" si="18"/>
        <v>0.87343005932582385</v>
      </c>
      <c r="L124" s="67">
        <v>31</v>
      </c>
      <c r="M124" s="47">
        <f t="shared" si="19"/>
        <v>27.07633183910054</v>
      </c>
      <c r="N124" s="32"/>
      <c r="O124" s="24">
        <f t="shared" si="29"/>
        <v>2.8214872045012371</v>
      </c>
      <c r="P124" s="90"/>
      <c r="R124" s="82">
        <f>16*(10*D124/$P133)^$Q133*$V124</f>
        <v>27.361894038771712</v>
      </c>
      <c r="S124" s="4"/>
      <c r="T124" s="84">
        <v>1.04</v>
      </c>
      <c r="U124" s="84">
        <v>1.04</v>
      </c>
      <c r="V124" s="84">
        <f>($U124+($T124-$U124)*(($U$1-$V$1)/($U$1-$T$1)))</f>
        <v>1.04</v>
      </c>
    </row>
    <row r="125" spans="1:22">
      <c r="A125" s="9">
        <v>1966</v>
      </c>
      <c r="B125" s="9">
        <v>1</v>
      </c>
      <c r="C125" s="10">
        <f>P!C126</f>
        <v>112.4</v>
      </c>
      <c r="D125" s="11">
        <f>P!D126</f>
        <v>5.89</v>
      </c>
      <c r="E125" s="9" t="s">
        <v>159</v>
      </c>
      <c r="F125" s="58">
        <v>3.06</v>
      </c>
      <c r="G125" s="59">
        <v>15</v>
      </c>
      <c r="H125" s="9">
        <v>13.8</v>
      </c>
      <c r="I125" s="15">
        <f t="shared" si="17"/>
        <v>14.314380000000002</v>
      </c>
      <c r="J125" s="15">
        <f t="shared" si="16"/>
        <v>1.8864416301847566</v>
      </c>
      <c r="K125" s="15">
        <f t="shared" si="18"/>
        <v>0.76966818511538071</v>
      </c>
      <c r="L125" s="67">
        <v>31</v>
      </c>
      <c r="M125" s="47">
        <f t="shared" si="19"/>
        <v>23.859713738576801</v>
      </c>
      <c r="N125" s="32"/>
      <c r="O125" s="24">
        <f t="shared" si="29"/>
        <v>1.2814863062400907</v>
      </c>
      <c r="P125" s="90"/>
      <c r="R125" s="82">
        <f>16*(10*D125/$P133)^$Q133*$V125</f>
        <v>10.583218159488625</v>
      </c>
      <c r="S125" s="4"/>
      <c r="T125" s="84">
        <v>0.96</v>
      </c>
      <c r="U125" s="84">
        <v>0.94</v>
      </c>
      <c r="V125" s="84">
        <f>($U125+($T125-$U125)*(($U$1-$V$1)/($U$1-$T$1)))</f>
        <v>0.95657079999999994</v>
      </c>
    </row>
    <row r="126" spans="1:22">
      <c r="A126" s="9">
        <v>1966</v>
      </c>
      <c r="B126" s="9">
        <v>2</v>
      </c>
      <c r="C126" s="10">
        <f>P!C127</f>
        <v>23.1</v>
      </c>
      <c r="D126" s="11">
        <f>P!D127</f>
        <v>10.55</v>
      </c>
      <c r="E126" s="9" t="s">
        <v>160</v>
      </c>
      <c r="F126" s="58">
        <v>5.91</v>
      </c>
      <c r="G126" s="59">
        <v>20.04</v>
      </c>
      <c r="H126" s="9">
        <v>19.2</v>
      </c>
      <c r="I126" s="15">
        <f t="shared" si="17"/>
        <v>19.560065999999999</v>
      </c>
      <c r="J126" s="15">
        <f t="shared" si="16"/>
        <v>3.7206258160371783</v>
      </c>
      <c r="K126" s="15">
        <f t="shared" si="18"/>
        <v>1.5180153329431687</v>
      </c>
      <c r="L126" s="67">
        <v>29</v>
      </c>
      <c r="M126" s="47">
        <f t="shared" si="19"/>
        <v>44.02244465535189</v>
      </c>
      <c r="N126" s="32"/>
      <c r="O126" s="24">
        <f t="shared" si="29"/>
        <v>3.0971599688445224</v>
      </c>
      <c r="P126" s="90"/>
      <c r="R126" s="82">
        <f>16*(10*D126/$P133)^$Q133*$V126</f>
        <v>23.989634787390369</v>
      </c>
      <c r="S126" s="4"/>
      <c r="T126" s="84">
        <v>0.83</v>
      </c>
      <c r="U126" s="84">
        <v>0.79</v>
      </c>
      <c r="V126" s="84">
        <f>($U126+($T126-$U126)*(($U$1-$V$1)/($U$1-$T$1)))</f>
        <v>0.82314159999999992</v>
      </c>
    </row>
    <row r="127" spans="1:22">
      <c r="A127" s="9">
        <v>1966</v>
      </c>
      <c r="B127" s="9">
        <v>3</v>
      </c>
      <c r="C127" s="10">
        <f>P!C128</f>
        <v>39.4</v>
      </c>
      <c r="D127" s="11">
        <f>P!D128</f>
        <v>9.2799999999999994</v>
      </c>
      <c r="E127" s="9" t="s">
        <v>161</v>
      </c>
      <c r="F127" s="58">
        <v>4.76</v>
      </c>
      <c r="G127" s="59">
        <v>27.2</v>
      </c>
      <c r="H127" s="9">
        <v>26.3</v>
      </c>
      <c r="I127" s="15">
        <f t="shared" si="17"/>
        <v>26.685785000000003</v>
      </c>
      <c r="J127" s="15">
        <f t="shared" si="16"/>
        <v>4.6981823436218439</v>
      </c>
      <c r="K127" s="15">
        <f t="shared" si="18"/>
        <v>1.9168583961977121</v>
      </c>
      <c r="L127" s="67">
        <v>31</v>
      </c>
      <c r="M127" s="47">
        <f t="shared" si="19"/>
        <v>59.422610282129078</v>
      </c>
      <c r="N127" s="32"/>
      <c r="O127" s="24">
        <f t="shared" si="29"/>
        <v>2.550510110320038</v>
      </c>
      <c r="P127" s="90"/>
      <c r="R127" s="82">
        <f>16*(10*D127/$P133)^$Q133*$V127</f>
        <v>18.832868786215339</v>
      </c>
      <c r="S127" s="4"/>
      <c r="T127" s="84">
        <v>0.81</v>
      </c>
      <c r="U127" s="84">
        <v>0.75</v>
      </c>
      <c r="V127" s="84">
        <f t="shared" ref="V127:V133" si="30">($U127+($T127-$U127)*(($U$1-$V$1)/($U$1-$T$1)))</f>
        <v>0.79971239999999999</v>
      </c>
    </row>
    <row r="128" spans="1:22">
      <c r="A128" s="9">
        <v>1966</v>
      </c>
      <c r="B128" s="9">
        <v>4</v>
      </c>
      <c r="C128" s="10">
        <f>P!C129</f>
        <v>33.4</v>
      </c>
      <c r="D128" s="11">
        <f>P!D129</f>
        <v>14.79</v>
      </c>
      <c r="E128" s="9" t="s">
        <v>162</v>
      </c>
      <c r="F128" s="58">
        <v>8.89</v>
      </c>
      <c r="G128" s="59">
        <v>34.700000000000003</v>
      </c>
      <c r="H128" s="9">
        <v>34.1</v>
      </c>
      <c r="I128" s="15">
        <f t="shared" si="17"/>
        <v>34.357190000000003</v>
      </c>
      <c r="J128" s="15">
        <f t="shared" si="16"/>
        <v>7.7687389677449294</v>
      </c>
      <c r="K128" s="15">
        <f t="shared" si="18"/>
        <v>3.1696454988399312</v>
      </c>
      <c r="L128" s="67">
        <v>30</v>
      </c>
      <c r="M128" s="47">
        <f t="shared" si="19"/>
        <v>95.08936496519793</v>
      </c>
      <c r="N128" s="32"/>
      <c r="O128" s="24">
        <f t="shared" si="29"/>
        <v>5.1652486023980639</v>
      </c>
      <c r="P128" s="90"/>
      <c r="R128" s="82">
        <f>16*(10*D128/$P133)^$Q133*$V128</f>
        <v>42.566844151355355</v>
      </c>
      <c r="S128" s="4"/>
      <c r="T128" s="84">
        <v>0.84</v>
      </c>
      <c r="U128" s="84">
        <v>0.8</v>
      </c>
      <c r="V128" s="84">
        <f t="shared" si="30"/>
        <v>0.83314159999999993</v>
      </c>
    </row>
    <row r="129" spans="1:22">
      <c r="A129" s="9">
        <v>1966</v>
      </c>
      <c r="B129" s="9">
        <v>5</v>
      </c>
      <c r="C129" s="10">
        <f>P!C130</f>
        <v>40.5</v>
      </c>
      <c r="D129" s="11">
        <f>P!D130</f>
        <v>17.95</v>
      </c>
      <c r="E129" s="9" t="s">
        <v>163</v>
      </c>
      <c r="F129" s="58">
        <v>10.5</v>
      </c>
      <c r="G129" s="59">
        <v>39.700000000000003</v>
      </c>
      <c r="H129" s="9">
        <v>39.5</v>
      </c>
      <c r="I129" s="15">
        <f t="shared" si="17"/>
        <v>39.585729999999998</v>
      </c>
      <c r="J129" s="15">
        <f t="shared" si="16"/>
        <v>10.6769860670129</v>
      </c>
      <c r="K129" s="15">
        <f t="shared" si="18"/>
        <v>4.3562103153412624</v>
      </c>
      <c r="L129" s="67">
        <v>31</v>
      </c>
      <c r="M129" s="47">
        <f t="shared" si="19"/>
        <v>135.04251977557914</v>
      </c>
      <c r="N129" s="32"/>
      <c r="O129" s="24">
        <f t="shared" si="29"/>
        <v>6.9248918497392999</v>
      </c>
      <c r="P129" s="90"/>
      <c r="R129" s="82">
        <f>16*(10*D129/$P133)^$Q133*$V129</f>
        <v>58.261135415315934</v>
      </c>
      <c r="S129" s="4"/>
      <c r="T129" s="84">
        <v>0.83</v>
      </c>
      <c r="U129" s="84">
        <v>0.81</v>
      </c>
      <c r="V129" s="84">
        <f t="shared" si="30"/>
        <v>0.82657079999999994</v>
      </c>
    </row>
    <row r="130" spans="1:22">
      <c r="A130" s="9">
        <v>1966</v>
      </c>
      <c r="B130" s="9">
        <v>6</v>
      </c>
      <c r="C130" s="10">
        <f>P!C131</f>
        <v>48.3</v>
      </c>
      <c r="D130" s="11">
        <f>P!D131</f>
        <v>22.21</v>
      </c>
      <c r="E130" s="9" t="s">
        <v>164</v>
      </c>
      <c r="F130" s="58">
        <v>14.55</v>
      </c>
      <c r="G130" s="59">
        <v>41.9</v>
      </c>
      <c r="H130" s="9">
        <v>41.9</v>
      </c>
      <c r="I130" s="15">
        <f t="shared" si="17"/>
        <v>41.9</v>
      </c>
      <c r="J130" s="15">
        <f t="shared" ref="J130:J193" si="31">0.0023*(E130-F130)^0.5*(D130+17.8)*I130</f>
        <v>12.886559903378211</v>
      </c>
      <c r="K130" s="15">
        <f t="shared" si="18"/>
        <v>5.2577164405783101</v>
      </c>
      <c r="L130" s="67">
        <v>30</v>
      </c>
      <c r="M130" s="47">
        <f t="shared" si="19"/>
        <v>157.73149321734931</v>
      </c>
      <c r="N130" s="32"/>
      <c r="O130" s="24">
        <f t="shared" si="29"/>
        <v>9.5594725635540012</v>
      </c>
      <c r="P130" s="91"/>
      <c r="R130" s="82">
        <f>16*(10*D130/$P133)^$Q133*$V130</f>
        <v>103.25169824776299</v>
      </c>
      <c r="S130" s="4"/>
      <c r="T130" s="84">
        <v>1.03</v>
      </c>
      <c r="U130" s="84">
        <v>1.02</v>
      </c>
      <c r="V130" s="84">
        <f t="shared" si="30"/>
        <v>1.0282854000000001</v>
      </c>
    </row>
    <row r="131" spans="1:22">
      <c r="A131" s="9">
        <v>1966</v>
      </c>
      <c r="B131" s="9">
        <v>7</v>
      </c>
      <c r="C131" s="10">
        <f>P!C132</f>
        <v>0</v>
      </c>
      <c r="D131" s="11">
        <f>P!D132</f>
        <v>26.44</v>
      </c>
      <c r="E131" s="9">
        <v>30.38</v>
      </c>
      <c r="F131" s="58">
        <v>18.149999999999999</v>
      </c>
      <c r="G131" s="59">
        <v>40.799999999999997</v>
      </c>
      <c r="H131" s="9">
        <v>40.799999999999997</v>
      </c>
      <c r="I131" s="15">
        <f t="shared" ref="I131:I194" si="32">G131+(H131-G131)/(42-40)*(42-40.8573)</f>
        <v>40.799999999999997</v>
      </c>
      <c r="J131" s="15">
        <f t="shared" si="31"/>
        <v>14.518319378665858</v>
      </c>
      <c r="K131" s="15">
        <f t="shared" ref="K131:K194" si="33">J131*0.408</f>
        <v>5.9234743064956694</v>
      </c>
      <c r="L131" s="67">
        <v>31</v>
      </c>
      <c r="M131" s="47">
        <f t="shared" ref="M131:M194" si="34">L131*K131</f>
        <v>183.62770350136574</v>
      </c>
      <c r="N131" s="32"/>
      <c r="O131" s="24">
        <f t="shared" si="29"/>
        <v>12.44695874126222</v>
      </c>
      <c r="P131" s="91"/>
      <c r="R131" s="82">
        <f>16*(10*D131/$P133)^$Q133*$V131</f>
        <v>149.3693094471387</v>
      </c>
      <c r="S131" s="4"/>
      <c r="T131" s="84">
        <v>1.1100000000000001</v>
      </c>
      <c r="U131" s="84">
        <v>1.1299999999999999</v>
      </c>
      <c r="V131" s="84">
        <f t="shared" si="30"/>
        <v>1.1134292000000001</v>
      </c>
    </row>
    <row r="132" spans="1:22">
      <c r="A132" s="9">
        <v>1966</v>
      </c>
      <c r="B132" s="9">
        <v>8</v>
      </c>
      <c r="C132" s="10">
        <f>P!C133</f>
        <v>10.8</v>
      </c>
      <c r="D132" s="11">
        <f>P!D133</f>
        <v>26.59</v>
      </c>
      <c r="E132" s="9">
        <v>31.24</v>
      </c>
      <c r="F132" s="58">
        <v>18.72</v>
      </c>
      <c r="G132" s="59">
        <v>36.700000000000003</v>
      </c>
      <c r="H132" s="9">
        <v>36.299999999999997</v>
      </c>
      <c r="I132" s="15">
        <f t="shared" si="32"/>
        <v>36.47146</v>
      </c>
      <c r="J132" s="15">
        <f t="shared" si="31"/>
        <v>13.175536077025393</v>
      </c>
      <c r="K132" s="15">
        <f t="shared" si="33"/>
        <v>5.3756187194263605</v>
      </c>
      <c r="L132" s="67">
        <v>31</v>
      </c>
      <c r="M132" s="47">
        <f t="shared" si="34"/>
        <v>166.64418030221717</v>
      </c>
      <c r="N132" s="32" t="s">
        <v>467</v>
      </c>
      <c r="O132" s="24">
        <f t="shared" si="29"/>
        <v>12.554024623884084</v>
      </c>
      <c r="P132" s="91"/>
      <c r="R132" s="82">
        <f>16*(10*D132/$P133)^$Q133*$V132</f>
        <v>168.84904614677345</v>
      </c>
      <c r="S132" s="4"/>
      <c r="T132" s="84">
        <v>1.24</v>
      </c>
      <c r="U132" s="84">
        <v>1.28</v>
      </c>
      <c r="V132" s="84">
        <f t="shared" si="30"/>
        <v>1.2468584</v>
      </c>
    </row>
    <row r="133" spans="1:22" s="2" customFormat="1">
      <c r="A133" s="12">
        <v>1966</v>
      </c>
      <c r="B133" s="12">
        <v>9</v>
      </c>
      <c r="C133" s="10">
        <f>P!C134</f>
        <v>67.3</v>
      </c>
      <c r="D133" s="11">
        <f>P!D134</f>
        <v>20.58</v>
      </c>
      <c r="E133" s="12">
        <v>25.85</v>
      </c>
      <c r="F133" s="57">
        <v>13.84</v>
      </c>
      <c r="G133" s="60">
        <v>30</v>
      </c>
      <c r="H133" s="12">
        <v>29.2</v>
      </c>
      <c r="I133" s="12">
        <f t="shared" si="32"/>
        <v>29.542919999999999</v>
      </c>
      <c r="J133" s="12">
        <f t="shared" si="31"/>
        <v>9.0376959923312388</v>
      </c>
      <c r="K133" s="15">
        <f t="shared" si="33"/>
        <v>3.6873799648711452</v>
      </c>
      <c r="L133" s="12">
        <v>30</v>
      </c>
      <c r="M133" s="47">
        <f t="shared" si="34"/>
        <v>110.62139894613435</v>
      </c>
      <c r="N133" s="31">
        <f>SUM( M122:M133)</f>
        <v>1114.621604960181</v>
      </c>
      <c r="O133" s="48">
        <f t="shared" si="29"/>
        <v>8.5175698595977369</v>
      </c>
      <c r="P133" s="49">
        <f>SUM(O122:O133)</f>
        <v>73.541391783057321</v>
      </c>
      <c r="Q133" s="81">
        <f>6.75*10^(-7)*P133^3-7.71*10^(-5)*P133^2+1.792*10^(-2)*P133+0.49239</f>
        <v>1.6617412025190648</v>
      </c>
      <c r="R133" s="85">
        <f>16*(10*D133/$P133)^$Q133*$V133</f>
        <v>111.18877725904255</v>
      </c>
      <c r="S133" s="93">
        <f>SUM(R122:R133)</f>
        <v>818.13650312022992</v>
      </c>
      <c r="T133" s="95">
        <v>1.25</v>
      </c>
      <c r="U133" s="95">
        <v>1.29</v>
      </c>
      <c r="V133" s="95">
        <f t="shared" si="30"/>
        <v>1.2568584</v>
      </c>
    </row>
    <row r="134" spans="1:22" ht="18">
      <c r="A134" s="9">
        <v>1966</v>
      </c>
      <c r="B134" s="9">
        <v>10</v>
      </c>
      <c r="C134" s="10">
        <f>P!C135</f>
        <v>48.3</v>
      </c>
      <c r="D134" s="11">
        <f>P!D135</f>
        <v>19.350000000000001</v>
      </c>
      <c r="E134" s="9">
        <v>23.85</v>
      </c>
      <c r="F134" s="58">
        <v>13.78</v>
      </c>
      <c r="G134" s="59">
        <v>22.5</v>
      </c>
      <c r="H134" s="9">
        <v>21.4</v>
      </c>
      <c r="I134" s="15">
        <f t="shared" si="32"/>
        <v>21.871514999999999</v>
      </c>
      <c r="J134" s="15">
        <f t="shared" si="31"/>
        <v>5.9303490544516011</v>
      </c>
      <c r="K134" s="15">
        <f t="shared" si="33"/>
        <v>2.419582414216253</v>
      </c>
      <c r="L134" s="9">
        <v>31</v>
      </c>
      <c r="M134" s="47">
        <f t="shared" si="34"/>
        <v>75.007054840703844</v>
      </c>
      <c r="N134" s="32"/>
      <c r="O134" s="24">
        <f>(D134/5)^1.514</f>
        <v>7.7587972114809522</v>
      </c>
      <c r="P134" s="43"/>
      <c r="R134" s="82">
        <f>16*(10*D134/$P145)^$Q145*$V134</f>
        <v>102.28041908728261</v>
      </c>
      <c r="S134" s="4"/>
      <c r="T134" s="84">
        <v>1.27</v>
      </c>
      <c r="U134" s="84">
        <v>1.31</v>
      </c>
      <c r="V134" s="84">
        <f>($U134+($T134-$U134)*(($U$1-$V$1)/($U$1-$T$1)))</f>
        <v>1.2768584000000001</v>
      </c>
    </row>
    <row r="135" spans="1:22">
      <c r="A135" s="9">
        <v>1966</v>
      </c>
      <c r="B135" s="9">
        <v>11</v>
      </c>
      <c r="C135" s="10">
        <f>P!C136</f>
        <v>231.2</v>
      </c>
      <c r="D135" s="11">
        <f>P!D136</f>
        <v>13.66</v>
      </c>
      <c r="E135" s="9">
        <v>17.329999999999998</v>
      </c>
      <c r="F135" s="58">
        <v>9.77</v>
      </c>
      <c r="G135" s="59">
        <v>16.3</v>
      </c>
      <c r="H135" s="9">
        <v>15.1</v>
      </c>
      <c r="I135" s="15">
        <f t="shared" si="32"/>
        <v>15.614380000000001</v>
      </c>
      <c r="J135" s="15">
        <f t="shared" si="31"/>
        <v>3.106505997702059</v>
      </c>
      <c r="K135" s="15">
        <f t="shared" si="33"/>
        <v>1.26745444706244</v>
      </c>
      <c r="L135" s="67">
        <v>30</v>
      </c>
      <c r="M135" s="47">
        <f t="shared" si="34"/>
        <v>38.023633411873199</v>
      </c>
      <c r="N135" s="32"/>
      <c r="O135" s="24">
        <f t="shared" ref="O135:O145" si="35">(D135/5)^1.514</f>
        <v>4.5796445582557004</v>
      </c>
      <c r="P135" s="90"/>
      <c r="R135" s="82">
        <f>16*(10*D135/$P145)^$Q145*$V135</f>
        <v>53.404441134198599</v>
      </c>
      <c r="S135" s="4"/>
      <c r="T135" s="84">
        <v>1.18</v>
      </c>
      <c r="U135" s="84">
        <v>1.21</v>
      </c>
      <c r="V135" s="84">
        <f>($U135+($T135-$U135)*(($U$1-$V$1)/($U$1-$T$1)))</f>
        <v>1.1851437999999999</v>
      </c>
    </row>
    <row r="136" spans="1:22">
      <c r="A136" s="9">
        <v>1966</v>
      </c>
      <c r="B136" s="9">
        <v>12</v>
      </c>
      <c r="C136" s="10">
        <f>P!C137</f>
        <v>121.7</v>
      </c>
      <c r="D136" s="11">
        <f>P!D137</f>
        <v>7.67</v>
      </c>
      <c r="E136" s="9">
        <v>11.61</v>
      </c>
      <c r="F136" s="58">
        <v>3.37</v>
      </c>
      <c r="G136" s="59">
        <v>13.6</v>
      </c>
      <c r="H136" s="9">
        <v>12.4</v>
      </c>
      <c r="I136" s="15">
        <f t="shared" si="32"/>
        <v>12.914380000000001</v>
      </c>
      <c r="J136" s="15">
        <f t="shared" si="31"/>
        <v>2.1716705804423135</v>
      </c>
      <c r="K136" s="15">
        <f t="shared" si="33"/>
        <v>0.88604159682046391</v>
      </c>
      <c r="L136" s="67">
        <v>31</v>
      </c>
      <c r="M136" s="47">
        <f t="shared" si="34"/>
        <v>27.467289501434379</v>
      </c>
      <c r="N136" s="32"/>
      <c r="O136" s="24">
        <f t="shared" si="35"/>
        <v>1.9113472430468348</v>
      </c>
      <c r="P136" s="90"/>
      <c r="R136" s="82">
        <f>16*(10*D136/$P145)^$Q145*$V136</f>
        <v>18.060874332542106</v>
      </c>
      <c r="S136" s="4"/>
      <c r="T136" s="84">
        <v>1.04</v>
      </c>
      <c r="U136" s="84">
        <v>1.04</v>
      </c>
      <c r="V136" s="84">
        <f>($U136+($T136-$U136)*(($U$1-$V$1)/($U$1-$T$1)))</f>
        <v>1.04</v>
      </c>
    </row>
    <row r="137" spans="1:22">
      <c r="A137" s="9">
        <v>1967</v>
      </c>
      <c r="B137" s="9">
        <v>1</v>
      </c>
      <c r="C137" s="10">
        <f>P!C138</f>
        <v>81.900000000000006</v>
      </c>
      <c r="D137" s="11">
        <f>P!D138</f>
        <v>3.56</v>
      </c>
      <c r="E137" s="9" t="s">
        <v>165</v>
      </c>
      <c r="F137" s="58">
        <v>-0.89</v>
      </c>
      <c r="G137" s="59">
        <v>15</v>
      </c>
      <c r="H137" s="9">
        <v>13.8</v>
      </c>
      <c r="I137" s="15">
        <f t="shared" si="32"/>
        <v>14.314380000000002</v>
      </c>
      <c r="J137" s="15">
        <f t="shared" si="31"/>
        <v>2.1445841937573973</v>
      </c>
      <c r="K137" s="15">
        <f t="shared" si="33"/>
        <v>0.87499035105301803</v>
      </c>
      <c r="L137" s="67">
        <v>31</v>
      </c>
      <c r="M137" s="47">
        <f t="shared" si="34"/>
        <v>27.124700882643559</v>
      </c>
      <c r="N137" s="32"/>
      <c r="O137" s="24">
        <f t="shared" si="35"/>
        <v>0.59793601176084299</v>
      </c>
      <c r="P137" s="90"/>
      <c r="R137" s="82">
        <f>16*(10*D137/$P145)^$Q145*$V137</f>
        <v>4.6742474073437572</v>
      </c>
      <c r="S137" s="4"/>
      <c r="T137" s="84">
        <v>0.96</v>
      </c>
      <c r="U137" s="84">
        <v>0.94</v>
      </c>
      <c r="V137" s="84">
        <f>($U137+($T137-$U137)*(($U$1-$V$1)/($U$1-$T$1)))</f>
        <v>0.95657079999999994</v>
      </c>
    </row>
    <row r="138" spans="1:22">
      <c r="A138" s="9">
        <v>1967</v>
      </c>
      <c r="B138" s="9">
        <v>2</v>
      </c>
      <c r="C138" s="10">
        <f>P!C139</f>
        <v>8.6999999999999993</v>
      </c>
      <c r="D138" s="11">
        <f>P!D139</f>
        <v>3.91</v>
      </c>
      <c r="E138" s="9" t="s">
        <v>166</v>
      </c>
      <c r="F138" s="58">
        <v>-0.63</v>
      </c>
      <c r="G138" s="59">
        <v>20.04</v>
      </c>
      <c r="H138" s="9">
        <v>19.2</v>
      </c>
      <c r="I138" s="15">
        <f t="shared" si="32"/>
        <v>19.560065999999999</v>
      </c>
      <c r="J138" s="15">
        <f t="shared" si="31"/>
        <v>2.8808298053575534</v>
      </c>
      <c r="K138" s="15">
        <f t="shared" si="33"/>
        <v>1.1753785605858817</v>
      </c>
      <c r="L138" s="67">
        <v>29</v>
      </c>
      <c r="M138" s="47">
        <f t="shared" si="34"/>
        <v>34.085978256990572</v>
      </c>
      <c r="N138" s="32"/>
      <c r="O138" s="24">
        <f t="shared" si="35"/>
        <v>0.6891520051870671</v>
      </c>
      <c r="P138" s="90"/>
      <c r="R138" s="82">
        <f>16*(10*D138/$P145)^$Q145*$V138</f>
        <v>4.6962661722552763</v>
      </c>
      <c r="S138" s="4"/>
      <c r="T138" s="84">
        <v>0.83</v>
      </c>
      <c r="U138" s="84">
        <v>0.79</v>
      </c>
      <c r="V138" s="84">
        <f>($U138+($T138-$U138)*(($U$1-$V$1)/($U$1-$T$1)))</f>
        <v>0.82314159999999992</v>
      </c>
    </row>
    <row r="139" spans="1:22">
      <c r="A139" s="9">
        <v>1967</v>
      </c>
      <c r="B139" s="9">
        <v>3</v>
      </c>
      <c r="C139" s="10">
        <f>P!C140</f>
        <v>42.9</v>
      </c>
      <c r="D139" s="11">
        <f>P!D140</f>
        <v>8.2799999999999994</v>
      </c>
      <c r="E139" s="9" t="s">
        <v>167</v>
      </c>
      <c r="F139" s="58">
        <v>3.23</v>
      </c>
      <c r="G139" s="59">
        <v>27.2</v>
      </c>
      <c r="H139" s="9">
        <v>26.3</v>
      </c>
      <c r="I139" s="15">
        <f t="shared" si="32"/>
        <v>26.685785000000003</v>
      </c>
      <c r="J139" s="15">
        <f t="shared" si="31"/>
        <v>4.8473019479923396</v>
      </c>
      <c r="K139" s="15">
        <f t="shared" si="33"/>
        <v>1.9776991947808744</v>
      </c>
      <c r="L139" s="67">
        <v>31</v>
      </c>
      <c r="M139" s="47">
        <f t="shared" si="34"/>
        <v>61.308675038207106</v>
      </c>
      <c r="N139" s="32"/>
      <c r="O139" s="24">
        <f t="shared" si="35"/>
        <v>2.1461365125167848</v>
      </c>
      <c r="P139" s="90"/>
      <c r="R139" s="82">
        <f>16*(10*D139/$P145)^$Q145*$V139</f>
        <v>15.759624319971136</v>
      </c>
      <c r="S139" s="4"/>
      <c r="T139" s="84">
        <v>0.81</v>
      </c>
      <c r="U139" s="84">
        <v>0.75</v>
      </c>
      <c r="V139" s="84">
        <f t="shared" ref="V139:V145" si="36">($U139+($T139-$U139)*(($U$1-$V$1)/($U$1-$T$1)))</f>
        <v>0.79971239999999999</v>
      </c>
    </row>
    <row r="140" spans="1:22">
      <c r="A140" s="9">
        <v>1967</v>
      </c>
      <c r="B140" s="9">
        <v>4</v>
      </c>
      <c r="C140" s="10">
        <f>P!C141</f>
        <v>84</v>
      </c>
      <c r="D140" s="11">
        <f>P!D141</f>
        <v>13.14</v>
      </c>
      <c r="E140" s="9" t="s">
        <v>168</v>
      </c>
      <c r="F140" s="58">
        <v>6.95</v>
      </c>
      <c r="G140" s="59">
        <v>34.700000000000003</v>
      </c>
      <c r="H140" s="9">
        <v>34.1</v>
      </c>
      <c r="I140" s="15">
        <f t="shared" si="32"/>
        <v>34.357190000000003</v>
      </c>
      <c r="J140" s="15">
        <f t="shared" si="31"/>
        <v>7.9826003046610543</v>
      </c>
      <c r="K140" s="15">
        <f t="shared" si="33"/>
        <v>3.2569009243017097</v>
      </c>
      <c r="L140" s="67">
        <v>30</v>
      </c>
      <c r="M140" s="47">
        <f t="shared" si="34"/>
        <v>97.707027729051291</v>
      </c>
      <c r="N140" s="32"/>
      <c r="O140" s="24">
        <f t="shared" si="35"/>
        <v>4.3182998620453885</v>
      </c>
      <c r="P140" s="90"/>
      <c r="R140" s="82">
        <f>16*(10*D140/$P145)^$Q145*$V140</f>
        <v>35.211044203863722</v>
      </c>
      <c r="S140" s="4"/>
      <c r="T140" s="84">
        <v>0.84</v>
      </c>
      <c r="U140" s="84">
        <v>0.8</v>
      </c>
      <c r="V140" s="84">
        <f t="shared" si="36"/>
        <v>0.83314159999999993</v>
      </c>
    </row>
    <row r="141" spans="1:22">
      <c r="A141" s="9">
        <v>1967</v>
      </c>
      <c r="B141" s="9">
        <v>5</v>
      </c>
      <c r="C141" s="10">
        <f>P!C142</f>
        <v>19</v>
      </c>
      <c r="D141" s="11">
        <f>P!D142</f>
        <v>18.63</v>
      </c>
      <c r="E141" s="9" t="s">
        <v>169</v>
      </c>
      <c r="F141" s="58">
        <v>11.5</v>
      </c>
      <c r="G141" s="59">
        <v>39.700000000000003</v>
      </c>
      <c r="H141" s="9">
        <v>39.5</v>
      </c>
      <c r="I141" s="15">
        <f t="shared" si="32"/>
        <v>39.585729999999998</v>
      </c>
      <c r="J141" s="15">
        <f t="shared" si="31"/>
        <v>11.090383579311178</v>
      </c>
      <c r="K141" s="15">
        <f t="shared" si="33"/>
        <v>4.5248765003589604</v>
      </c>
      <c r="L141" s="67">
        <v>31</v>
      </c>
      <c r="M141" s="47">
        <f t="shared" si="34"/>
        <v>140.27117151112776</v>
      </c>
      <c r="N141" s="32"/>
      <c r="O141" s="24">
        <f t="shared" si="35"/>
        <v>7.3259116322915396</v>
      </c>
      <c r="P141" s="90"/>
      <c r="R141" s="82">
        <f>16*(10*D141/$P145)^$Q145*$V141</f>
        <v>62.190391944627585</v>
      </c>
      <c r="S141" s="4"/>
      <c r="T141" s="84">
        <v>0.83</v>
      </c>
      <c r="U141" s="84">
        <v>0.81</v>
      </c>
      <c r="V141" s="84">
        <f t="shared" si="36"/>
        <v>0.82657079999999994</v>
      </c>
    </row>
    <row r="142" spans="1:22">
      <c r="A142" s="9">
        <v>1967</v>
      </c>
      <c r="B142" s="9">
        <v>6</v>
      </c>
      <c r="C142" s="10">
        <f>P!C143</f>
        <v>24.1</v>
      </c>
      <c r="D142" s="11">
        <f>P!D143</f>
        <v>22.36</v>
      </c>
      <c r="E142" s="9" t="s">
        <v>170</v>
      </c>
      <c r="F142" s="58">
        <v>13.57</v>
      </c>
      <c r="G142" s="59">
        <v>41.9</v>
      </c>
      <c r="H142" s="9">
        <v>41.9</v>
      </c>
      <c r="I142" s="15">
        <f t="shared" si="32"/>
        <v>41.9</v>
      </c>
      <c r="J142" s="15">
        <f t="shared" si="31"/>
        <v>13.851924890208689</v>
      </c>
      <c r="K142" s="15">
        <f t="shared" si="33"/>
        <v>5.6515853552051452</v>
      </c>
      <c r="L142" s="67">
        <v>30</v>
      </c>
      <c r="M142" s="47">
        <f t="shared" si="34"/>
        <v>169.54756065615436</v>
      </c>
      <c r="N142" s="32"/>
      <c r="O142" s="24">
        <f t="shared" si="35"/>
        <v>9.6573888285491698</v>
      </c>
      <c r="P142" s="91"/>
      <c r="R142" s="82">
        <f>16*(10*D142/$P145)^$Q145*$V142</f>
        <v>104.591998344128</v>
      </c>
      <c r="S142" s="4"/>
      <c r="T142" s="84">
        <v>1.03</v>
      </c>
      <c r="U142" s="84">
        <v>1.02</v>
      </c>
      <c r="V142" s="84">
        <f t="shared" si="36"/>
        <v>1.0282854000000001</v>
      </c>
    </row>
    <row r="143" spans="1:22">
      <c r="A143" s="9">
        <v>1967</v>
      </c>
      <c r="B143" s="9">
        <v>7</v>
      </c>
      <c r="C143" s="10">
        <f>P!C144</f>
        <v>14.9</v>
      </c>
      <c r="D143" s="11">
        <f>P!D144</f>
        <v>26.44</v>
      </c>
      <c r="E143" s="9">
        <v>31.09</v>
      </c>
      <c r="F143" s="58">
        <v>17.940000000000001</v>
      </c>
      <c r="G143" s="59">
        <v>40.799999999999997</v>
      </c>
      <c r="H143" s="9">
        <v>40.799999999999997</v>
      </c>
      <c r="I143" s="15">
        <f t="shared" si="32"/>
        <v>40.799999999999997</v>
      </c>
      <c r="J143" s="15">
        <f t="shared" si="31"/>
        <v>15.054488138029534</v>
      </c>
      <c r="K143" s="15">
        <f t="shared" si="33"/>
        <v>6.1422311603160491</v>
      </c>
      <c r="L143" s="67">
        <v>31</v>
      </c>
      <c r="M143" s="47">
        <f t="shared" si="34"/>
        <v>190.40916596979753</v>
      </c>
      <c r="N143" s="32"/>
      <c r="O143" s="24">
        <f t="shared" si="35"/>
        <v>12.44695874126222</v>
      </c>
      <c r="P143" s="91"/>
      <c r="R143" s="82">
        <f>16*(10*D143/$P145)^$Q145*$V143</f>
        <v>149.38301162473019</v>
      </c>
      <c r="S143" s="4"/>
      <c r="T143" s="84">
        <v>1.1100000000000001</v>
      </c>
      <c r="U143" s="84">
        <v>1.1299999999999999</v>
      </c>
      <c r="V143" s="84">
        <f t="shared" si="36"/>
        <v>1.1134292000000001</v>
      </c>
    </row>
    <row r="144" spans="1:22">
      <c r="A144" s="9">
        <v>1967</v>
      </c>
      <c r="B144" s="9">
        <v>8</v>
      </c>
      <c r="C144" s="10">
        <f>P!C145</f>
        <v>3.9</v>
      </c>
      <c r="D144" s="11">
        <f>P!D145</f>
        <v>26.3</v>
      </c>
      <c r="E144" s="9">
        <v>31.32</v>
      </c>
      <c r="F144" s="58">
        <v>17.989999999999998</v>
      </c>
      <c r="G144" s="59">
        <v>36.700000000000003</v>
      </c>
      <c r="H144" s="9">
        <v>36.299999999999997</v>
      </c>
      <c r="I144" s="15">
        <f t="shared" si="32"/>
        <v>36.47146</v>
      </c>
      <c r="J144" s="15">
        <f t="shared" si="31"/>
        <v>13.506245801597252</v>
      </c>
      <c r="K144" s="15">
        <f t="shared" si="33"/>
        <v>5.5105482870516784</v>
      </c>
      <c r="L144" s="67">
        <v>31</v>
      </c>
      <c r="M144" s="47">
        <f t="shared" si="34"/>
        <v>170.82699689860203</v>
      </c>
      <c r="N144" s="32" t="s">
        <v>467</v>
      </c>
      <c r="O144" s="24">
        <f t="shared" si="35"/>
        <v>12.347311838699579</v>
      </c>
      <c r="P144" s="91"/>
      <c r="R144" s="82">
        <f>16*(10*D144/$P145)^$Q145*$V144</f>
        <v>165.82368087745658</v>
      </c>
      <c r="S144" s="4"/>
      <c r="T144" s="84">
        <v>1.24</v>
      </c>
      <c r="U144" s="84">
        <v>1.28</v>
      </c>
      <c r="V144" s="84">
        <f t="shared" si="36"/>
        <v>1.2468584</v>
      </c>
    </row>
    <row r="145" spans="1:22" s="2" customFormat="1">
      <c r="A145" s="12">
        <v>1967</v>
      </c>
      <c r="B145" s="12">
        <v>9</v>
      </c>
      <c r="C145" s="10">
        <f>P!C146</f>
        <v>14.6</v>
      </c>
      <c r="D145" s="11">
        <f>P!D146</f>
        <v>21.67</v>
      </c>
      <c r="E145" s="12">
        <v>26.99</v>
      </c>
      <c r="F145" s="57">
        <v>14.63</v>
      </c>
      <c r="G145" s="60">
        <v>30</v>
      </c>
      <c r="H145" s="12">
        <v>29.2</v>
      </c>
      <c r="I145" s="12">
        <f t="shared" si="32"/>
        <v>29.542919999999999</v>
      </c>
      <c r="J145" s="12">
        <f t="shared" si="31"/>
        <v>9.4288258894201231</v>
      </c>
      <c r="K145" s="15">
        <f t="shared" si="33"/>
        <v>3.8469609628834101</v>
      </c>
      <c r="L145" s="12">
        <v>30</v>
      </c>
      <c r="M145" s="47">
        <f t="shared" si="34"/>
        <v>115.40882888650231</v>
      </c>
      <c r="N145" s="31">
        <f>SUM( M134:M145)</f>
        <v>1147.188083583088</v>
      </c>
      <c r="O145" s="48">
        <f t="shared" si="35"/>
        <v>9.2097916449655237</v>
      </c>
      <c r="P145" s="49">
        <f>SUM(O134:O145)</f>
        <v>72.988676090061603</v>
      </c>
      <c r="Q145" s="81">
        <f>6.75*10^(-7)*P145^3-7.71*10^(-5)*P145^2+1.792*10^(-2)*P145+0.49239</f>
        <v>1.6520729294666445</v>
      </c>
      <c r="R145" s="85">
        <f>16*(10*D145/$P145)^$Q145*$V145</f>
        <v>121.38965010837163</v>
      </c>
      <c r="S145" s="93">
        <f>SUM(R134:R145)</f>
        <v>837.46564955677115</v>
      </c>
      <c r="T145" s="95">
        <v>1.25</v>
      </c>
      <c r="U145" s="95">
        <v>1.29</v>
      </c>
      <c r="V145" s="95">
        <f t="shared" si="36"/>
        <v>1.2568584</v>
      </c>
    </row>
    <row r="146" spans="1:22" ht="18">
      <c r="A146" s="9">
        <v>1967</v>
      </c>
      <c r="B146" s="9">
        <v>10</v>
      </c>
      <c r="C146" s="10">
        <f>P!C147</f>
        <v>54.6</v>
      </c>
      <c r="D146" s="11">
        <f>P!D147</f>
        <v>16.12</v>
      </c>
      <c r="E146" s="9">
        <v>21.26</v>
      </c>
      <c r="F146" s="58">
        <v>10.08</v>
      </c>
      <c r="G146" s="59">
        <v>22.5</v>
      </c>
      <c r="H146" s="9">
        <v>21.4</v>
      </c>
      <c r="I146" s="15">
        <f t="shared" si="32"/>
        <v>21.871514999999999</v>
      </c>
      <c r="J146" s="15">
        <f t="shared" si="31"/>
        <v>5.7053651926870055</v>
      </c>
      <c r="K146" s="15">
        <f t="shared" si="33"/>
        <v>2.3277889986162981</v>
      </c>
      <c r="L146" s="9">
        <v>31</v>
      </c>
      <c r="M146" s="47">
        <f t="shared" si="34"/>
        <v>72.161458957105239</v>
      </c>
      <c r="N146" s="32"/>
      <c r="O146" s="24">
        <f>(D146/5)^1.514</f>
        <v>5.8845069506343615</v>
      </c>
      <c r="P146" s="43"/>
      <c r="R146" s="82">
        <f>16*(10*D146/$P157)^$Q157*$V146</f>
        <v>76.505100038910612</v>
      </c>
      <c r="S146" s="4"/>
      <c r="T146" s="84">
        <v>1.27</v>
      </c>
      <c r="U146" s="84">
        <v>1.31</v>
      </c>
      <c r="V146" s="84">
        <f>($U146+($T146-$U146)*(($U$1-$V$1)/($U$1-$T$1)))</f>
        <v>1.2768584000000001</v>
      </c>
    </row>
    <row r="147" spans="1:22">
      <c r="A147" s="9">
        <v>1967</v>
      </c>
      <c r="B147" s="9">
        <v>11</v>
      </c>
      <c r="C147" s="10">
        <f>P!C148</f>
        <v>41.5</v>
      </c>
      <c r="D147" s="11">
        <f>P!D148</f>
        <v>11.36</v>
      </c>
      <c r="E147" s="9">
        <v>15.9</v>
      </c>
      <c r="F147" s="58">
        <v>6.29</v>
      </c>
      <c r="G147" s="59">
        <v>16.3</v>
      </c>
      <c r="H147" s="9">
        <v>15.1</v>
      </c>
      <c r="I147" s="15">
        <f t="shared" si="32"/>
        <v>15.614380000000001</v>
      </c>
      <c r="J147" s="15">
        <f t="shared" si="31"/>
        <v>3.2463982373040001</v>
      </c>
      <c r="K147" s="15">
        <f t="shared" si="33"/>
        <v>1.324530480820032</v>
      </c>
      <c r="L147" s="67">
        <v>30</v>
      </c>
      <c r="M147" s="47">
        <f t="shared" si="34"/>
        <v>39.735914424600963</v>
      </c>
      <c r="N147" s="32"/>
      <c r="O147" s="24">
        <f t="shared" ref="O147:O157" si="37">(D147/5)^1.514</f>
        <v>3.4641940157601976</v>
      </c>
      <c r="P147" s="90"/>
      <c r="R147" s="82">
        <f>16*(10*D147/$P157)^$Q157*$V147</f>
        <v>40.146142431312313</v>
      </c>
      <c r="S147" s="4"/>
      <c r="T147" s="84">
        <v>1.18</v>
      </c>
      <c r="U147" s="84">
        <v>1.21</v>
      </c>
      <c r="V147" s="84">
        <f>($U147+($T147-$U147)*(($U$1-$V$1)/($U$1-$T$1)))</f>
        <v>1.1851437999999999</v>
      </c>
    </row>
    <row r="148" spans="1:22">
      <c r="A148" s="9">
        <v>1967</v>
      </c>
      <c r="B148" s="9">
        <v>12</v>
      </c>
      <c r="C148" s="10">
        <f>P!C149</f>
        <v>70.8</v>
      </c>
      <c r="D148" s="11">
        <f>P!D149</f>
        <v>7.82</v>
      </c>
      <c r="E148" s="9">
        <v>11.94</v>
      </c>
      <c r="F148" s="58">
        <v>3.14</v>
      </c>
      <c r="G148" s="59">
        <v>13.6</v>
      </c>
      <c r="H148" s="9">
        <v>12.4</v>
      </c>
      <c r="I148" s="15">
        <f t="shared" si="32"/>
        <v>12.914380000000001</v>
      </c>
      <c r="J148" s="15">
        <f t="shared" si="31"/>
        <v>2.2574693299392061</v>
      </c>
      <c r="K148" s="15">
        <f t="shared" si="33"/>
        <v>0.92104748661519609</v>
      </c>
      <c r="L148" s="67">
        <v>31</v>
      </c>
      <c r="M148" s="47">
        <f t="shared" si="34"/>
        <v>28.552472085071077</v>
      </c>
      <c r="N148" s="32"/>
      <c r="O148" s="24">
        <f t="shared" si="37"/>
        <v>1.9682236120301475</v>
      </c>
      <c r="P148" s="90"/>
      <c r="R148" s="82">
        <f>16*(10*D148/$P157)^$Q157*$V148</f>
        <v>19.170531094735367</v>
      </c>
      <c r="S148" s="4"/>
      <c r="T148" s="84">
        <v>1.04</v>
      </c>
      <c r="U148" s="84">
        <v>1.04</v>
      </c>
      <c r="V148" s="84">
        <f>($U148+($T148-$U148)*(($U$1-$V$1)/($U$1-$T$1)))</f>
        <v>1.04</v>
      </c>
    </row>
    <row r="149" spans="1:22">
      <c r="A149" s="9">
        <v>1968</v>
      </c>
      <c r="B149" s="9">
        <v>1</v>
      </c>
      <c r="C149" s="10">
        <f>P!C150</f>
        <v>134.69999999999999</v>
      </c>
      <c r="D149" s="11">
        <f>P!D150</f>
        <v>4.22</v>
      </c>
      <c r="E149" s="9" t="s">
        <v>171</v>
      </c>
      <c r="F149" s="58">
        <v>-0.38</v>
      </c>
      <c r="G149" s="59">
        <v>15</v>
      </c>
      <c r="H149" s="9">
        <v>13.8</v>
      </c>
      <c r="I149" s="15">
        <f t="shared" si="32"/>
        <v>14.314380000000002</v>
      </c>
      <c r="J149" s="15">
        <f t="shared" si="31"/>
        <v>2.1542596377435577</v>
      </c>
      <c r="K149" s="15">
        <f t="shared" si="33"/>
        <v>0.87893793219937144</v>
      </c>
      <c r="L149" s="67">
        <v>31</v>
      </c>
      <c r="M149" s="47">
        <f t="shared" si="34"/>
        <v>27.247075898180515</v>
      </c>
      <c r="N149" s="32"/>
      <c r="O149" s="24">
        <f t="shared" si="37"/>
        <v>0.77353944440704459</v>
      </c>
      <c r="P149" s="90"/>
      <c r="R149" s="82">
        <f>16*(10*D149/$P157)^$Q157*$V149</f>
        <v>6.4530058220737549</v>
      </c>
      <c r="S149" s="4"/>
      <c r="T149" s="84">
        <v>0.96</v>
      </c>
      <c r="U149" s="84">
        <v>0.94</v>
      </c>
      <c r="V149" s="84">
        <f>($U149+($T149-$U149)*(($U$1-$V$1)/($U$1-$T$1)))</f>
        <v>0.95657079999999994</v>
      </c>
    </row>
    <row r="150" spans="1:22">
      <c r="A150" s="9">
        <v>1968</v>
      </c>
      <c r="B150" s="9">
        <v>2</v>
      </c>
      <c r="C150" s="10">
        <f>P!C151</f>
        <v>52.6</v>
      </c>
      <c r="D150" s="11">
        <f>P!D151</f>
        <v>7.32</v>
      </c>
      <c r="E150" s="9" t="s">
        <v>172</v>
      </c>
      <c r="F150" s="58">
        <v>3.54</v>
      </c>
      <c r="G150" s="59">
        <v>20.04</v>
      </c>
      <c r="H150" s="9">
        <v>19.2</v>
      </c>
      <c r="I150" s="15">
        <f t="shared" si="32"/>
        <v>19.560065999999999</v>
      </c>
      <c r="J150" s="15">
        <f t="shared" si="31"/>
        <v>3.1113752288223195</v>
      </c>
      <c r="K150" s="15">
        <f t="shared" si="33"/>
        <v>1.2694410933595064</v>
      </c>
      <c r="L150" s="67">
        <v>29</v>
      </c>
      <c r="M150" s="47">
        <f t="shared" si="34"/>
        <v>36.813791707425686</v>
      </c>
      <c r="N150" s="32"/>
      <c r="O150" s="24">
        <f t="shared" si="37"/>
        <v>1.7808575841444827</v>
      </c>
      <c r="P150" s="90"/>
      <c r="R150" s="82">
        <f>16*(10*D150/$P157)^$Q157*$V150</f>
        <v>13.624274680310622</v>
      </c>
      <c r="S150" s="4"/>
      <c r="T150" s="84">
        <v>0.83</v>
      </c>
      <c r="U150" s="84">
        <v>0.79</v>
      </c>
      <c r="V150" s="84">
        <f>($U150+($T150-$U150)*(($U$1-$V$1)/($U$1-$T$1)))</f>
        <v>0.82314159999999992</v>
      </c>
    </row>
    <row r="151" spans="1:22">
      <c r="A151" s="9">
        <v>1968</v>
      </c>
      <c r="B151" s="9">
        <v>3</v>
      </c>
      <c r="C151" s="10">
        <f>P!C152</f>
        <v>51.5</v>
      </c>
      <c r="D151" s="11">
        <f>P!D152</f>
        <v>8.83</v>
      </c>
      <c r="E151" s="9" t="s">
        <v>173</v>
      </c>
      <c r="F151" s="58">
        <v>3.45</v>
      </c>
      <c r="G151" s="59">
        <v>27.2</v>
      </c>
      <c r="H151" s="9">
        <v>26.3</v>
      </c>
      <c r="I151" s="15">
        <f t="shared" si="32"/>
        <v>26.685785000000003</v>
      </c>
      <c r="J151" s="15">
        <f t="shared" si="31"/>
        <v>5.051038408798922</v>
      </c>
      <c r="K151" s="15">
        <f t="shared" si="33"/>
        <v>2.0608236707899601</v>
      </c>
      <c r="L151" s="67">
        <v>31</v>
      </c>
      <c r="M151" s="47">
        <f t="shared" si="34"/>
        <v>63.885533794488765</v>
      </c>
      <c r="N151" s="32"/>
      <c r="O151" s="24">
        <f t="shared" si="37"/>
        <v>2.3656142010873267</v>
      </c>
      <c r="P151" s="90"/>
      <c r="R151" s="82">
        <f>16*(10*D151/$P157)^$Q157*$V151</f>
        <v>17.968074938710718</v>
      </c>
      <c r="S151" s="4"/>
      <c r="T151" s="84">
        <v>0.81</v>
      </c>
      <c r="U151" s="84">
        <v>0.75</v>
      </c>
      <c r="V151" s="84">
        <f t="shared" ref="V151:V157" si="38">($U151+($T151-$U151)*(($U$1-$V$1)/($U$1-$T$1)))</f>
        <v>0.79971239999999999</v>
      </c>
    </row>
    <row r="152" spans="1:22">
      <c r="A152" s="9">
        <v>1968</v>
      </c>
      <c r="B152" s="9">
        <v>4</v>
      </c>
      <c r="C152" s="10">
        <f>P!C153</f>
        <v>6.1</v>
      </c>
      <c r="D152" s="11">
        <f>P!D153</f>
        <v>14.79</v>
      </c>
      <c r="E152" s="9" t="s">
        <v>174</v>
      </c>
      <c r="F152" s="58">
        <v>8.06</v>
      </c>
      <c r="G152" s="59">
        <v>34.700000000000003</v>
      </c>
      <c r="H152" s="9">
        <v>34.1</v>
      </c>
      <c r="I152" s="15">
        <f t="shared" si="32"/>
        <v>34.357190000000003</v>
      </c>
      <c r="J152" s="15">
        <f t="shared" si="31"/>
        <v>8.7749761139239038</v>
      </c>
      <c r="K152" s="15">
        <f t="shared" si="33"/>
        <v>3.5801902544809523</v>
      </c>
      <c r="L152" s="67">
        <v>30</v>
      </c>
      <c r="M152" s="47">
        <f t="shared" si="34"/>
        <v>107.40570763442857</v>
      </c>
      <c r="N152" s="32"/>
      <c r="O152" s="24">
        <f t="shared" si="37"/>
        <v>5.1652486023980639</v>
      </c>
      <c r="P152" s="90"/>
      <c r="R152" s="82">
        <f>16*(10*D152/$P157)^$Q157*$V152</f>
        <v>43.383560818586645</v>
      </c>
      <c r="S152" s="4"/>
      <c r="T152" s="84">
        <v>0.84</v>
      </c>
      <c r="U152" s="84">
        <v>0.8</v>
      </c>
      <c r="V152" s="84">
        <f t="shared" si="38"/>
        <v>0.83314159999999993</v>
      </c>
    </row>
    <row r="153" spans="1:22">
      <c r="A153" s="9">
        <v>1968</v>
      </c>
      <c r="B153" s="9">
        <v>5</v>
      </c>
      <c r="C153" s="10">
        <f>P!C154</f>
        <v>13.5</v>
      </c>
      <c r="D153" s="11">
        <f>P!D154</f>
        <v>21.39</v>
      </c>
      <c r="E153" s="9" t="s">
        <v>175</v>
      </c>
      <c r="F153" s="58">
        <v>13.35</v>
      </c>
      <c r="G153" s="59">
        <v>39.700000000000003</v>
      </c>
      <c r="H153" s="9">
        <v>39.5</v>
      </c>
      <c r="I153" s="15">
        <f t="shared" si="32"/>
        <v>39.585729999999998</v>
      </c>
      <c r="J153" s="15">
        <f t="shared" si="31"/>
        <v>12.745799864043317</v>
      </c>
      <c r="K153" s="15">
        <f t="shared" si="33"/>
        <v>5.2002863445296725</v>
      </c>
      <c r="L153" s="67">
        <v>31</v>
      </c>
      <c r="M153" s="47">
        <f t="shared" si="34"/>
        <v>161.20887668041985</v>
      </c>
      <c r="N153" s="32"/>
      <c r="O153" s="24">
        <f t="shared" si="37"/>
        <v>9.0302243721968409</v>
      </c>
      <c r="P153" s="90"/>
      <c r="R153" s="82">
        <f>16*(10*D153/$P157)^$Q157*$V153</f>
        <v>78.526273597486806</v>
      </c>
      <c r="S153" s="4"/>
      <c r="T153" s="84">
        <v>0.83</v>
      </c>
      <c r="U153" s="84">
        <v>0.81</v>
      </c>
      <c r="V153" s="84">
        <f t="shared" si="38"/>
        <v>0.82657079999999994</v>
      </c>
    </row>
    <row r="154" spans="1:22">
      <c r="A154" s="9">
        <v>1968</v>
      </c>
      <c r="B154" s="9">
        <v>6</v>
      </c>
      <c r="C154" s="10">
        <f>P!C155</f>
        <v>10.1</v>
      </c>
      <c r="D154" s="11">
        <f>P!D155</f>
        <v>23.16</v>
      </c>
      <c r="E154" s="9" t="s">
        <v>176</v>
      </c>
      <c r="F154" s="58">
        <v>15.53</v>
      </c>
      <c r="G154" s="59">
        <v>41.9</v>
      </c>
      <c r="H154" s="9">
        <v>41.9</v>
      </c>
      <c r="I154" s="15">
        <f t="shared" si="32"/>
        <v>41.9</v>
      </c>
      <c r="J154" s="15">
        <f t="shared" si="31"/>
        <v>13.616807178226374</v>
      </c>
      <c r="K154" s="15">
        <f t="shared" si="33"/>
        <v>5.55565732871636</v>
      </c>
      <c r="L154" s="67">
        <v>30</v>
      </c>
      <c r="M154" s="47">
        <f t="shared" si="34"/>
        <v>166.66971986149079</v>
      </c>
      <c r="N154" s="32"/>
      <c r="O154" s="24">
        <f t="shared" si="37"/>
        <v>10.185294382236721</v>
      </c>
      <c r="P154" s="91"/>
      <c r="R154" s="82">
        <f>16*(10*D154/$P157)^$Q157*$V154</f>
        <v>111.20247417535762</v>
      </c>
      <c r="S154" s="4"/>
      <c r="T154" s="84">
        <v>1.03</v>
      </c>
      <c r="U154" s="84">
        <v>1.02</v>
      </c>
      <c r="V154" s="84">
        <f t="shared" si="38"/>
        <v>1.0282854000000001</v>
      </c>
    </row>
    <row r="155" spans="1:22">
      <c r="A155" s="9">
        <v>1968</v>
      </c>
      <c r="B155" s="9">
        <v>7</v>
      </c>
      <c r="C155" s="10">
        <f>P!C156</f>
        <v>4</v>
      </c>
      <c r="D155" s="11">
        <f>P!D156</f>
        <v>25.91</v>
      </c>
      <c r="E155" s="9">
        <v>30.47</v>
      </c>
      <c r="F155" s="58">
        <v>17.829999999999998</v>
      </c>
      <c r="G155" s="59">
        <v>40.799999999999997</v>
      </c>
      <c r="H155" s="9">
        <v>40.799999999999997</v>
      </c>
      <c r="I155" s="15">
        <f t="shared" si="32"/>
        <v>40.799999999999997</v>
      </c>
      <c r="J155" s="15">
        <f t="shared" si="31"/>
        <v>14.582847781489727</v>
      </c>
      <c r="K155" s="15">
        <f t="shared" si="33"/>
        <v>5.9498018948478082</v>
      </c>
      <c r="L155" s="67">
        <v>31</v>
      </c>
      <c r="M155" s="47">
        <f t="shared" si="34"/>
        <v>184.44385874028205</v>
      </c>
      <c r="N155" s="32"/>
      <c r="O155" s="24">
        <f t="shared" si="37"/>
        <v>12.071161953358086</v>
      </c>
      <c r="P155" s="91"/>
      <c r="R155" s="82">
        <f>16*(10*D155/$P157)^$Q157*$V155</f>
        <v>144.56763670837427</v>
      </c>
      <c r="S155" s="4"/>
      <c r="T155" s="84">
        <v>1.1100000000000001</v>
      </c>
      <c r="U155" s="84">
        <v>1.1299999999999999</v>
      </c>
      <c r="V155" s="84">
        <f t="shared" si="38"/>
        <v>1.1134292000000001</v>
      </c>
    </row>
    <row r="156" spans="1:22">
      <c r="A156" s="9">
        <v>1968</v>
      </c>
      <c r="B156" s="9">
        <v>8</v>
      </c>
      <c r="C156" s="10">
        <f>P!C157</f>
        <v>39.1</v>
      </c>
      <c r="D156" s="11">
        <f>P!D157</f>
        <v>23.87</v>
      </c>
      <c r="E156" s="9">
        <v>28.42</v>
      </c>
      <c r="F156" s="58">
        <v>16.36</v>
      </c>
      <c r="G156" s="59">
        <v>36.700000000000003</v>
      </c>
      <c r="H156" s="9">
        <v>36.299999999999997</v>
      </c>
      <c r="I156" s="15">
        <f t="shared" si="32"/>
        <v>36.47146</v>
      </c>
      <c r="J156" s="15">
        <f t="shared" si="31"/>
        <v>12.138866617937735</v>
      </c>
      <c r="K156" s="15">
        <f t="shared" si="33"/>
        <v>4.9526575801185952</v>
      </c>
      <c r="L156" s="67">
        <v>31</v>
      </c>
      <c r="M156" s="47">
        <f t="shared" si="34"/>
        <v>153.53238498367645</v>
      </c>
      <c r="N156" s="32" t="s">
        <v>467</v>
      </c>
      <c r="O156" s="24">
        <f t="shared" si="37"/>
        <v>10.661737258134394</v>
      </c>
      <c r="P156" s="91"/>
      <c r="R156" s="82">
        <f>16*(10*D156/$P157)^$Q157*$V156</f>
        <v>141.64069179241807</v>
      </c>
      <c r="S156" s="4"/>
      <c r="T156" s="84">
        <v>1.24</v>
      </c>
      <c r="U156" s="84">
        <v>1.28</v>
      </c>
      <c r="V156" s="84">
        <f t="shared" si="38"/>
        <v>1.2468584</v>
      </c>
    </row>
    <row r="157" spans="1:22" s="2" customFormat="1">
      <c r="A157" s="12">
        <v>1968</v>
      </c>
      <c r="B157" s="12">
        <v>9</v>
      </c>
      <c r="C157" s="10">
        <f>P!C158</f>
        <v>120.1</v>
      </c>
      <c r="D157" s="11">
        <f>P!D158</f>
        <v>20.3</v>
      </c>
      <c r="E157" s="12">
        <v>25.04</v>
      </c>
      <c r="F157" s="57">
        <v>14.53</v>
      </c>
      <c r="G157" s="60">
        <v>30</v>
      </c>
      <c r="H157" s="12">
        <v>29.2</v>
      </c>
      <c r="I157" s="12">
        <f t="shared" si="32"/>
        <v>29.542919999999999</v>
      </c>
      <c r="J157" s="12">
        <f t="shared" si="31"/>
        <v>8.3928138005541175</v>
      </c>
      <c r="K157" s="15">
        <f t="shared" si="33"/>
        <v>3.4242680306260795</v>
      </c>
      <c r="L157" s="12">
        <v>30</v>
      </c>
      <c r="M157" s="47">
        <f t="shared" si="34"/>
        <v>102.72804091878238</v>
      </c>
      <c r="N157" s="31">
        <f>SUM(M146:M157)</f>
        <v>1144.3848356859523</v>
      </c>
      <c r="O157" s="48">
        <f t="shared" si="37"/>
        <v>8.3427343475173554</v>
      </c>
      <c r="P157" s="49">
        <f>SUM(O146:O157)</f>
        <v>71.69333672390502</v>
      </c>
      <c r="Q157" s="81">
        <f>6.75*10^(-7)*P157^3-7.71*10^(-5)*P157^2+1.792*10^(-2)*P157+0.49239</f>
        <v>1.6295825052856752</v>
      </c>
      <c r="R157" s="85">
        <f>16*(10*D157/$P157)^$Q157*$V157</f>
        <v>109.64926580583611</v>
      </c>
      <c r="S157" s="93">
        <f>SUM(R146:R157)</f>
        <v>802.83703190411291</v>
      </c>
      <c r="T157" s="95">
        <v>1.25</v>
      </c>
      <c r="U157" s="95">
        <v>1.29</v>
      </c>
      <c r="V157" s="95">
        <f t="shared" si="38"/>
        <v>1.2568584</v>
      </c>
    </row>
    <row r="158" spans="1:22" ht="18">
      <c r="A158" s="9">
        <v>1968</v>
      </c>
      <c r="B158" s="9">
        <v>10</v>
      </c>
      <c r="C158" s="10">
        <f>P!C159</f>
        <v>33</v>
      </c>
      <c r="D158" s="11">
        <f>P!D159</f>
        <v>14.49</v>
      </c>
      <c r="E158" s="9">
        <v>19.12</v>
      </c>
      <c r="F158" s="58">
        <v>8.8800000000000008</v>
      </c>
      <c r="G158" s="59">
        <v>22.5</v>
      </c>
      <c r="H158" s="9">
        <v>21.4</v>
      </c>
      <c r="I158" s="15">
        <f t="shared" si="32"/>
        <v>21.871514999999999</v>
      </c>
      <c r="J158" s="15">
        <f t="shared" si="31"/>
        <v>5.1978617744159994</v>
      </c>
      <c r="K158" s="15">
        <f t="shared" si="33"/>
        <v>2.1207276039617278</v>
      </c>
      <c r="L158" s="9">
        <v>31</v>
      </c>
      <c r="M158" s="47">
        <f t="shared" si="34"/>
        <v>65.742555722813563</v>
      </c>
      <c r="N158" s="32"/>
      <c r="O158" s="24">
        <f>(D158/5)^1.514</f>
        <v>5.0074537765040184</v>
      </c>
      <c r="P158" s="43"/>
      <c r="R158" s="82">
        <f>16*(10*D158/$P169)^$Q169*$V158</f>
        <v>67.086194232083784</v>
      </c>
      <c r="S158" s="4"/>
      <c r="T158" s="84">
        <v>1.27</v>
      </c>
      <c r="U158" s="84">
        <v>1.31</v>
      </c>
      <c r="V158" s="84">
        <f>($U158+($T158-$U158)*(($U$1-$V$1)/($U$1-$T$1)))</f>
        <v>1.2768584000000001</v>
      </c>
    </row>
    <row r="159" spans="1:22">
      <c r="A159" s="9">
        <v>1968</v>
      </c>
      <c r="B159" s="9">
        <v>11</v>
      </c>
      <c r="C159" s="10">
        <f>P!C160</f>
        <v>62.8</v>
      </c>
      <c r="D159" s="11">
        <f>P!D160</f>
        <v>11.53</v>
      </c>
      <c r="E159" s="9">
        <v>15.14</v>
      </c>
      <c r="F159" s="58">
        <v>7.37</v>
      </c>
      <c r="G159" s="59">
        <v>16.3</v>
      </c>
      <c r="H159" s="9">
        <v>15.1</v>
      </c>
      <c r="I159" s="15">
        <f t="shared" si="32"/>
        <v>15.614380000000001</v>
      </c>
      <c r="J159" s="15">
        <f t="shared" si="31"/>
        <v>2.9361291366787148</v>
      </c>
      <c r="K159" s="15">
        <f t="shared" si="33"/>
        <v>1.1979406877649155</v>
      </c>
      <c r="L159" s="67">
        <v>30</v>
      </c>
      <c r="M159" s="47">
        <f t="shared" si="34"/>
        <v>35.938220632947463</v>
      </c>
      <c r="N159" s="32"/>
      <c r="O159" s="24">
        <f t="shared" ref="O159:O169" si="39">(D159/5)^1.514</f>
        <v>3.5429823161971008</v>
      </c>
      <c r="P159" s="90"/>
      <c r="R159" s="82">
        <f>16*(10*D159/$P169)^$Q169*$V159</f>
        <v>43.590131082164277</v>
      </c>
      <c r="S159" s="4"/>
      <c r="T159" s="84">
        <v>1.18</v>
      </c>
      <c r="U159" s="84">
        <v>1.21</v>
      </c>
      <c r="V159" s="84">
        <f>($U159+($T159-$U159)*(($U$1-$V$1)/($U$1-$T$1)))</f>
        <v>1.1851437999999999</v>
      </c>
    </row>
    <row r="160" spans="1:22">
      <c r="A160" s="9">
        <v>1968</v>
      </c>
      <c r="B160" s="9">
        <v>12</v>
      </c>
      <c r="C160" s="10">
        <f>P!C161</f>
        <v>131.30000000000001</v>
      </c>
      <c r="D160" s="11">
        <f>P!D161</f>
        <v>5.94</v>
      </c>
      <c r="E160" s="9">
        <v>9.15</v>
      </c>
      <c r="F160" s="58">
        <v>3.14</v>
      </c>
      <c r="G160" s="59">
        <v>13.6</v>
      </c>
      <c r="H160" s="9">
        <v>12.4</v>
      </c>
      <c r="I160" s="15">
        <f t="shared" si="32"/>
        <v>12.914380000000001</v>
      </c>
      <c r="J160" s="15">
        <f t="shared" si="31"/>
        <v>1.7286988688472462</v>
      </c>
      <c r="K160" s="15">
        <f t="shared" si="33"/>
        <v>0.70530913848967636</v>
      </c>
      <c r="L160" s="67">
        <v>31</v>
      </c>
      <c r="M160" s="47">
        <f t="shared" si="34"/>
        <v>21.864583293179969</v>
      </c>
      <c r="N160" s="32"/>
      <c r="O160" s="24">
        <f t="shared" si="39"/>
        <v>1.2979922252913731</v>
      </c>
      <c r="P160" s="90"/>
      <c r="R160" s="82">
        <f>16*(10*D160/$P169)^$Q169*$V160</f>
        <v>13.587153869374443</v>
      </c>
      <c r="S160" s="4"/>
      <c r="T160" s="84">
        <v>1.04</v>
      </c>
      <c r="U160" s="84">
        <v>1.04</v>
      </c>
      <c r="V160" s="84">
        <f>($U160+($T160-$U160)*(($U$1-$V$1)/($U$1-$T$1)))</f>
        <v>1.04</v>
      </c>
    </row>
    <row r="161" spans="1:22">
      <c r="A161" s="9">
        <v>1969</v>
      </c>
      <c r="B161" s="9">
        <v>1</v>
      </c>
      <c r="C161" s="10">
        <f>P!C162</f>
        <v>95.4</v>
      </c>
      <c r="D161" s="11">
        <f>P!D162</f>
        <v>2.27</v>
      </c>
      <c r="E161" s="9" t="s">
        <v>177</v>
      </c>
      <c r="F161" s="58">
        <v>-0.73</v>
      </c>
      <c r="G161" s="59">
        <v>15</v>
      </c>
      <c r="H161" s="9">
        <v>13.8</v>
      </c>
      <c r="I161" s="15">
        <f t="shared" si="32"/>
        <v>14.314380000000002</v>
      </c>
      <c r="J161" s="15">
        <f t="shared" si="31"/>
        <v>1.6439669228482183</v>
      </c>
      <c r="K161" s="15">
        <f t="shared" si="33"/>
        <v>0.67073850452207306</v>
      </c>
      <c r="L161" s="67">
        <v>31</v>
      </c>
      <c r="M161" s="47">
        <f t="shared" si="34"/>
        <v>20.792893640184264</v>
      </c>
      <c r="N161" s="32"/>
      <c r="O161" s="24">
        <f t="shared" si="39"/>
        <v>0.30253983187969696</v>
      </c>
      <c r="P161" s="90"/>
      <c r="R161" s="82">
        <f>16*(10*D161/$P169)^$Q169*$V161</f>
        <v>2.7851705388673973</v>
      </c>
      <c r="S161" s="4"/>
      <c r="T161" s="84">
        <v>0.96</v>
      </c>
      <c r="U161" s="84">
        <v>0.94</v>
      </c>
      <c r="V161" s="84">
        <f>($U161+($T161-$U161)*(($U$1-$V$1)/($U$1-$T$1)))</f>
        <v>0.95657079999999994</v>
      </c>
    </row>
    <row r="162" spans="1:22">
      <c r="A162" s="9">
        <v>1969</v>
      </c>
      <c r="B162" s="9">
        <v>2</v>
      </c>
      <c r="C162" s="10">
        <f>P!C163</f>
        <v>185.5</v>
      </c>
      <c r="D162" s="11">
        <f>P!D163</f>
        <v>7.34</v>
      </c>
      <c r="E162" s="9" t="s">
        <v>178</v>
      </c>
      <c r="F162" s="58">
        <v>3.81</v>
      </c>
      <c r="G162" s="59">
        <v>20.04</v>
      </c>
      <c r="H162" s="9">
        <v>19.2</v>
      </c>
      <c r="I162" s="15">
        <f t="shared" si="32"/>
        <v>19.560065999999999</v>
      </c>
      <c r="J162" s="15">
        <f t="shared" si="31"/>
        <v>2.9033950530786217</v>
      </c>
      <c r="K162" s="15">
        <f t="shared" si="33"/>
        <v>1.1845851816560775</v>
      </c>
      <c r="L162" s="67">
        <v>29</v>
      </c>
      <c r="M162" s="47">
        <f t="shared" si="34"/>
        <v>34.352970268026247</v>
      </c>
      <c r="N162" s="32"/>
      <c r="O162" s="24">
        <f t="shared" si="39"/>
        <v>1.7882294715529283</v>
      </c>
      <c r="P162" s="90"/>
      <c r="R162" s="82">
        <f>16*(10*D162/$P169)^$Q169*$V162</f>
        <v>14.962514278539233</v>
      </c>
      <c r="S162" s="4"/>
      <c r="T162" s="84">
        <v>0.83</v>
      </c>
      <c r="U162" s="84">
        <v>0.79</v>
      </c>
      <c r="V162" s="84">
        <f>($U162+($T162-$U162)*(($U$1-$V$1)/($U$1-$T$1)))</f>
        <v>0.82314159999999992</v>
      </c>
    </row>
    <row r="163" spans="1:22">
      <c r="A163" s="9">
        <v>1969</v>
      </c>
      <c r="B163" s="9">
        <v>3</v>
      </c>
      <c r="C163" s="10">
        <f>P!C164</f>
        <v>123.7</v>
      </c>
      <c r="D163" s="11">
        <f>P!D164</f>
        <v>6.8</v>
      </c>
      <c r="E163" s="9" t="s">
        <v>179</v>
      </c>
      <c r="F163" s="58">
        <v>3.3</v>
      </c>
      <c r="G163" s="59">
        <v>27.2</v>
      </c>
      <c r="H163" s="9">
        <v>26.3</v>
      </c>
      <c r="I163" s="15">
        <f t="shared" si="32"/>
        <v>26.685785000000003</v>
      </c>
      <c r="J163" s="15">
        <f t="shared" si="31"/>
        <v>3.7837527334061956</v>
      </c>
      <c r="K163" s="15">
        <f t="shared" si="33"/>
        <v>1.5437711152297278</v>
      </c>
      <c r="L163" s="67">
        <v>31</v>
      </c>
      <c r="M163" s="47">
        <f t="shared" si="34"/>
        <v>47.856904572121557</v>
      </c>
      <c r="N163" s="32"/>
      <c r="O163" s="24">
        <f t="shared" si="39"/>
        <v>1.5928611036090266</v>
      </c>
      <c r="P163" s="90"/>
      <c r="R163" s="82">
        <f>16*(10*D163/$P169)^$Q169*$V163</f>
        <v>12.902436564923903</v>
      </c>
      <c r="S163" s="4"/>
      <c r="T163" s="84">
        <v>0.81</v>
      </c>
      <c r="U163" s="84">
        <v>0.75</v>
      </c>
      <c r="V163" s="84">
        <f t="shared" ref="V163:V169" si="40">($U163+($T163-$U163)*(($U$1-$V$1)/($U$1-$T$1)))</f>
        <v>0.79971239999999999</v>
      </c>
    </row>
    <row r="164" spans="1:22">
      <c r="A164" s="9">
        <v>1969</v>
      </c>
      <c r="B164" s="9">
        <v>4</v>
      </c>
      <c r="C164" s="10">
        <f>P!C165</f>
        <v>26.2</v>
      </c>
      <c r="D164" s="11">
        <f>P!D165</f>
        <v>11.87</v>
      </c>
      <c r="E164" s="9" t="s">
        <v>180</v>
      </c>
      <c r="F164" s="58">
        <v>6.01</v>
      </c>
      <c r="G164" s="59">
        <v>34.700000000000003</v>
      </c>
      <c r="H164" s="9">
        <v>34.1</v>
      </c>
      <c r="I164" s="15">
        <f t="shared" si="32"/>
        <v>34.357190000000003</v>
      </c>
      <c r="J164" s="15">
        <f t="shared" si="31"/>
        <v>7.169169101973293</v>
      </c>
      <c r="K164" s="15">
        <f t="shared" si="33"/>
        <v>2.9250209936051035</v>
      </c>
      <c r="L164" s="67">
        <v>30</v>
      </c>
      <c r="M164" s="47">
        <f t="shared" si="34"/>
        <v>87.750629808153107</v>
      </c>
      <c r="N164" s="32"/>
      <c r="O164" s="24">
        <f t="shared" si="39"/>
        <v>3.7023528110305994</v>
      </c>
      <c r="P164" s="90"/>
      <c r="R164" s="82">
        <f>16*(10*D164/$P169)^$Q169*$V164</f>
        <v>32.065131188614906</v>
      </c>
      <c r="S164" s="4"/>
      <c r="T164" s="84">
        <v>0.84</v>
      </c>
      <c r="U164" s="84">
        <v>0.8</v>
      </c>
      <c r="V164" s="84">
        <f t="shared" si="40"/>
        <v>0.83314159999999993</v>
      </c>
    </row>
    <row r="165" spans="1:22">
      <c r="A165" s="9">
        <v>1969</v>
      </c>
      <c r="B165" s="9">
        <v>5</v>
      </c>
      <c r="C165" s="10">
        <f>P!C166</f>
        <v>13.2</v>
      </c>
      <c r="D165" s="11">
        <f>P!D166</f>
        <v>19.72</v>
      </c>
      <c r="E165" s="9" t="s">
        <v>181</v>
      </c>
      <c r="F165" s="58">
        <v>11.77</v>
      </c>
      <c r="G165" s="59">
        <v>39.700000000000003</v>
      </c>
      <c r="H165" s="9">
        <v>39.5</v>
      </c>
      <c r="I165" s="15">
        <f t="shared" si="32"/>
        <v>39.585729999999998</v>
      </c>
      <c r="J165" s="15">
        <f t="shared" si="31"/>
        <v>11.907414255276839</v>
      </c>
      <c r="K165" s="15">
        <f t="shared" si="33"/>
        <v>4.8582250161529501</v>
      </c>
      <c r="L165" s="67">
        <v>31</v>
      </c>
      <c r="M165" s="47">
        <f t="shared" si="34"/>
        <v>150.60497550074146</v>
      </c>
      <c r="N165" s="32"/>
      <c r="O165" s="24">
        <f t="shared" si="39"/>
        <v>7.9845138046228925</v>
      </c>
      <c r="P165" s="90"/>
      <c r="R165" s="82">
        <f>16*(10*D165/$P169)^$Q169*$V165</f>
        <v>70.248966372124997</v>
      </c>
      <c r="S165" s="4"/>
      <c r="T165" s="84">
        <v>0.83</v>
      </c>
      <c r="U165" s="84">
        <v>0.81</v>
      </c>
      <c r="V165" s="84">
        <f t="shared" si="40"/>
        <v>0.82657079999999994</v>
      </c>
    </row>
    <row r="166" spans="1:22">
      <c r="A166" s="9">
        <v>1969</v>
      </c>
      <c r="B166" s="9">
        <v>6</v>
      </c>
      <c r="C166" s="10">
        <f>P!C167</f>
        <v>16.2</v>
      </c>
      <c r="D166" s="11">
        <f>P!D167</f>
        <v>23.19</v>
      </c>
      <c r="E166" s="9" t="s">
        <v>182</v>
      </c>
      <c r="F166" s="58">
        <v>15.95</v>
      </c>
      <c r="G166" s="59">
        <v>41.9</v>
      </c>
      <c r="H166" s="9">
        <v>41.9</v>
      </c>
      <c r="I166" s="15">
        <f t="shared" si="32"/>
        <v>41.9</v>
      </c>
      <c r="J166" s="15">
        <f t="shared" si="31"/>
        <v>13.214015763670895</v>
      </c>
      <c r="K166" s="15">
        <f t="shared" si="33"/>
        <v>5.3913184315777247</v>
      </c>
      <c r="L166" s="67">
        <v>30</v>
      </c>
      <c r="M166" s="47">
        <f t="shared" si="34"/>
        <v>161.73955294733173</v>
      </c>
      <c r="N166" s="32"/>
      <c r="O166" s="24">
        <f t="shared" si="39"/>
        <v>10.20527581764901</v>
      </c>
      <c r="P166" s="91"/>
      <c r="R166" s="82">
        <f>16*(10*D166/$P169)^$Q169*$V166</f>
        <v>112.54617252537132</v>
      </c>
      <c r="S166" s="4"/>
      <c r="T166" s="84">
        <v>1.03</v>
      </c>
      <c r="U166" s="84">
        <v>1.02</v>
      </c>
      <c r="V166" s="84">
        <f t="shared" si="40"/>
        <v>1.0282854000000001</v>
      </c>
    </row>
    <row r="167" spans="1:22">
      <c r="A167" s="9">
        <v>1969</v>
      </c>
      <c r="B167" s="9">
        <v>7</v>
      </c>
      <c r="C167" s="10">
        <f>P!C168</f>
        <v>11.3</v>
      </c>
      <c r="D167" s="11">
        <f>P!D168</f>
        <v>24.35</v>
      </c>
      <c r="E167" s="9">
        <v>28.24</v>
      </c>
      <c r="F167" s="58">
        <v>16.34</v>
      </c>
      <c r="G167" s="59">
        <v>40.799999999999997</v>
      </c>
      <c r="H167" s="9">
        <v>40.799999999999997</v>
      </c>
      <c r="I167" s="15">
        <f t="shared" si="32"/>
        <v>40.799999999999997</v>
      </c>
      <c r="J167" s="15">
        <f t="shared" si="31"/>
        <v>13.644545024740047</v>
      </c>
      <c r="K167" s="15">
        <f t="shared" si="33"/>
        <v>5.5669743700939387</v>
      </c>
      <c r="L167" s="67">
        <v>31</v>
      </c>
      <c r="M167" s="47">
        <f t="shared" si="34"/>
        <v>172.57620547291211</v>
      </c>
      <c r="N167" s="32"/>
      <c r="O167" s="24">
        <f t="shared" si="39"/>
        <v>10.988004972379265</v>
      </c>
      <c r="P167" s="91"/>
      <c r="R167" s="82">
        <f>16*(10*D167/$P169)^$Q169*$V167</f>
        <v>131.51090678912738</v>
      </c>
      <c r="S167" s="4"/>
      <c r="T167" s="84">
        <v>1.1100000000000001</v>
      </c>
      <c r="U167" s="84">
        <v>1.1299999999999999</v>
      </c>
      <c r="V167" s="84">
        <f t="shared" si="40"/>
        <v>1.1134292000000001</v>
      </c>
    </row>
    <row r="168" spans="1:22">
      <c r="A168" s="9">
        <v>1969</v>
      </c>
      <c r="B168" s="9">
        <v>8</v>
      </c>
      <c r="C168" s="10">
        <f>P!C169</f>
        <v>8.8000000000000007</v>
      </c>
      <c r="D168" s="11">
        <f>P!D169</f>
        <v>25.06</v>
      </c>
      <c r="E168" s="9">
        <v>29.92</v>
      </c>
      <c r="F168" s="58">
        <v>16.350000000000001</v>
      </c>
      <c r="G168" s="59">
        <v>36.700000000000003</v>
      </c>
      <c r="H168" s="9">
        <v>36.299999999999997</v>
      </c>
      <c r="I168" s="15">
        <f t="shared" si="32"/>
        <v>36.47146</v>
      </c>
      <c r="J168" s="15">
        <f t="shared" si="31"/>
        <v>13.244119039723856</v>
      </c>
      <c r="K168" s="15">
        <f t="shared" si="33"/>
        <v>5.4036005682073327</v>
      </c>
      <c r="L168" s="67">
        <v>31</v>
      </c>
      <c r="M168" s="47">
        <f t="shared" si="34"/>
        <v>167.51161761442731</v>
      </c>
      <c r="N168" s="32" t="s">
        <v>467</v>
      </c>
      <c r="O168" s="24">
        <f t="shared" si="39"/>
        <v>11.476692573972704</v>
      </c>
      <c r="P168" s="91"/>
      <c r="R168" s="82">
        <f>16*(10*D168/$P169)^$Q169*$V168</f>
        <v>154.02668444459661</v>
      </c>
      <c r="S168" s="4"/>
      <c r="T168" s="84">
        <v>1.24</v>
      </c>
      <c r="U168" s="84">
        <v>1.28</v>
      </c>
      <c r="V168" s="84">
        <f t="shared" si="40"/>
        <v>1.2468584</v>
      </c>
    </row>
    <row r="169" spans="1:22" s="2" customFormat="1">
      <c r="A169" s="12">
        <v>1969</v>
      </c>
      <c r="B169" s="12">
        <v>9</v>
      </c>
      <c r="C169" s="10">
        <f>P!C170</f>
        <v>10.199999999999999</v>
      </c>
      <c r="D169" s="11">
        <f>P!D170</f>
        <v>22.5</v>
      </c>
      <c r="E169" s="12">
        <v>27.15</v>
      </c>
      <c r="F169" s="57">
        <v>16.11</v>
      </c>
      <c r="G169" s="60">
        <v>30</v>
      </c>
      <c r="H169" s="12">
        <v>29.2</v>
      </c>
      <c r="I169" s="12">
        <f t="shared" si="32"/>
        <v>29.542919999999999</v>
      </c>
      <c r="J169" s="12">
        <f t="shared" si="31"/>
        <v>9.0985217435775194</v>
      </c>
      <c r="K169" s="15">
        <f t="shared" si="33"/>
        <v>3.7121968713796276</v>
      </c>
      <c r="L169" s="12">
        <v>30</v>
      </c>
      <c r="M169" s="47">
        <f t="shared" si="34"/>
        <v>111.36590614138883</v>
      </c>
      <c r="N169" s="31">
        <f>SUM(M158:M169)</f>
        <v>1078.0970156142275</v>
      </c>
      <c r="O169" s="48">
        <f t="shared" si="39"/>
        <v>9.7490825068394695</v>
      </c>
      <c r="P169" s="49">
        <f>SUM(O158:O169)</f>
        <v>67.637981211528086</v>
      </c>
      <c r="Q169" s="81">
        <f>6.75*10^(-7)*P169^3-7.71*10^(-5)*P169^2+1.792*10^(-2)*P169+0.49239</f>
        <v>1.5606079184564159</v>
      </c>
      <c r="R169" s="85">
        <f>16*(10*D169/$P169)^$Q169*$V169</f>
        <v>131.22935616395645</v>
      </c>
      <c r="S169" s="93">
        <f>SUM(R158:R169)</f>
        <v>786.54081804974476</v>
      </c>
      <c r="T169" s="95">
        <v>1.25</v>
      </c>
      <c r="U169" s="95">
        <v>1.29</v>
      </c>
      <c r="V169" s="95">
        <f t="shared" si="40"/>
        <v>1.2568584</v>
      </c>
    </row>
    <row r="170" spans="1:22" ht="18">
      <c r="A170" s="9">
        <v>1969</v>
      </c>
      <c r="B170" s="9">
        <v>10</v>
      </c>
      <c r="C170" s="10">
        <f>P!C171</f>
        <v>0</v>
      </c>
      <c r="D170" s="11">
        <f>P!D171</f>
        <v>15.82</v>
      </c>
      <c r="E170" s="9">
        <v>20.28</v>
      </c>
      <c r="F170" s="58">
        <v>10.28</v>
      </c>
      <c r="G170" s="59">
        <v>22.5</v>
      </c>
      <c r="H170" s="9">
        <v>21.4</v>
      </c>
      <c r="I170" s="15">
        <f t="shared" si="32"/>
        <v>21.871514999999999</v>
      </c>
      <c r="J170" s="15">
        <f t="shared" si="31"/>
        <v>5.3481602523161991</v>
      </c>
      <c r="K170" s="15">
        <f t="shared" si="33"/>
        <v>2.1820493829450092</v>
      </c>
      <c r="L170" s="9">
        <v>31</v>
      </c>
      <c r="M170" s="47">
        <f t="shared" si="34"/>
        <v>67.643530871295283</v>
      </c>
      <c r="N170" s="32"/>
      <c r="O170" s="24">
        <f>(D170/5)^1.514</f>
        <v>5.7194994542064208</v>
      </c>
      <c r="P170" s="43"/>
      <c r="R170" s="82">
        <f>16*(10*D170/$P181)^$Q181*$V170</f>
        <v>73.314474633587125</v>
      </c>
      <c r="S170" s="4"/>
      <c r="T170" s="84">
        <v>1.27</v>
      </c>
      <c r="U170" s="84">
        <v>1.31</v>
      </c>
      <c r="V170" s="84">
        <f>($U170+($T170-$U170)*(($U$1-$V$1)/($U$1-$T$1)))</f>
        <v>1.2768584000000001</v>
      </c>
    </row>
    <row r="171" spans="1:22">
      <c r="A171" s="9">
        <v>1969</v>
      </c>
      <c r="B171" s="9">
        <v>11</v>
      </c>
      <c r="C171" s="10">
        <f>P!C172</f>
        <v>83</v>
      </c>
      <c r="D171" s="11">
        <f>P!D172</f>
        <v>12.17</v>
      </c>
      <c r="E171" s="9">
        <v>17.05</v>
      </c>
      <c r="F171" s="58">
        <v>6.71</v>
      </c>
      <c r="G171" s="59">
        <v>16.3</v>
      </c>
      <c r="H171" s="9">
        <v>15.1</v>
      </c>
      <c r="I171" s="15">
        <f t="shared" si="32"/>
        <v>15.614380000000001</v>
      </c>
      <c r="J171" s="15">
        <f t="shared" si="31"/>
        <v>3.4609840091916926</v>
      </c>
      <c r="K171" s="15">
        <f t="shared" si="33"/>
        <v>1.4120814757502105</v>
      </c>
      <c r="L171" s="67">
        <v>30</v>
      </c>
      <c r="M171" s="47">
        <f t="shared" si="34"/>
        <v>42.362444272506316</v>
      </c>
      <c r="N171" s="32"/>
      <c r="O171" s="24">
        <f t="shared" ref="O171:O181" si="41">(D171/5)^1.514</f>
        <v>3.8449380683697978</v>
      </c>
      <c r="P171" s="90"/>
      <c r="R171" s="82">
        <f>16*(10*D171/$P181)^$Q181*$V171</f>
        <v>44.113984485930438</v>
      </c>
      <c r="S171" s="4"/>
      <c r="T171" s="84">
        <v>1.18</v>
      </c>
      <c r="U171" s="84">
        <v>1.21</v>
      </c>
      <c r="V171" s="84">
        <f>($U171+($T171-$U171)*(($U$1-$V$1)/($U$1-$T$1)))</f>
        <v>1.1851437999999999</v>
      </c>
    </row>
    <row r="172" spans="1:22">
      <c r="A172" s="9">
        <v>1969</v>
      </c>
      <c r="B172" s="9">
        <v>12</v>
      </c>
      <c r="C172" s="10">
        <f>P!C173</f>
        <v>166</v>
      </c>
      <c r="D172" s="11">
        <f>P!D173</f>
        <v>8.67</v>
      </c>
      <c r="E172" s="9">
        <v>11.57</v>
      </c>
      <c r="F172" s="58">
        <v>5.45</v>
      </c>
      <c r="G172" s="59">
        <v>13.6</v>
      </c>
      <c r="H172" s="9">
        <v>12.4</v>
      </c>
      <c r="I172" s="15">
        <f t="shared" si="32"/>
        <v>12.914380000000001</v>
      </c>
      <c r="J172" s="15">
        <f t="shared" si="31"/>
        <v>1.9450512525627135</v>
      </c>
      <c r="K172" s="15">
        <f t="shared" si="33"/>
        <v>0.79358091104558703</v>
      </c>
      <c r="L172" s="67">
        <v>31</v>
      </c>
      <c r="M172" s="47">
        <f t="shared" si="34"/>
        <v>24.601008242413197</v>
      </c>
      <c r="N172" s="32"/>
      <c r="O172" s="24">
        <f t="shared" si="41"/>
        <v>2.301019647819686</v>
      </c>
      <c r="P172" s="90"/>
      <c r="R172" s="82">
        <f>16*(10*D172/$P181)^$Q181*$V172</f>
        <v>22.104361823800023</v>
      </c>
      <c r="S172" s="4"/>
      <c r="T172" s="84">
        <v>1.04</v>
      </c>
      <c r="U172" s="84">
        <v>1.04</v>
      </c>
      <c r="V172" s="84">
        <f>($U172+($T172-$U172)*(($U$1-$V$1)/($U$1-$T$1)))</f>
        <v>1.04</v>
      </c>
    </row>
    <row r="173" spans="1:22">
      <c r="A173" s="9">
        <v>1970</v>
      </c>
      <c r="B173" s="9">
        <v>1</v>
      </c>
      <c r="C173" s="10">
        <f>P!C174</f>
        <v>50.3</v>
      </c>
      <c r="D173" s="11">
        <f>P!D174</f>
        <v>7.16</v>
      </c>
      <c r="E173" s="9" t="s">
        <v>183</v>
      </c>
      <c r="F173" s="58">
        <v>4.03</v>
      </c>
      <c r="G173" s="59">
        <v>15</v>
      </c>
      <c r="H173" s="9">
        <v>13.8</v>
      </c>
      <c r="I173" s="15">
        <f t="shared" si="32"/>
        <v>14.314380000000002</v>
      </c>
      <c r="J173" s="15">
        <f t="shared" si="31"/>
        <v>2.0128925123147328</v>
      </c>
      <c r="K173" s="15">
        <f t="shared" si="33"/>
        <v>0.82126014502441091</v>
      </c>
      <c r="L173" s="67">
        <v>31</v>
      </c>
      <c r="M173" s="47">
        <f t="shared" si="34"/>
        <v>25.459064495756738</v>
      </c>
      <c r="N173" s="32"/>
      <c r="O173" s="24">
        <f t="shared" si="41"/>
        <v>1.7222560903621971</v>
      </c>
      <c r="P173" s="90"/>
      <c r="R173" s="82">
        <f>16*(10*D173/$P181)^$Q181*$V173</f>
        <v>14.819450159429541</v>
      </c>
      <c r="S173" s="4"/>
      <c r="T173" s="84">
        <v>0.96</v>
      </c>
      <c r="U173" s="84">
        <v>0.94</v>
      </c>
      <c r="V173" s="84">
        <f>($U173+($T173-$U173)*(($U$1-$V$1)/($U$1-$T$1)))</f>
        <v>0.95657079999999994</v>
      </c>
    </row>
    <row r="174" spans="1:22">
      <c r="A174" s="9">
        <v>1970</v>
      </c>
      <c r="B174" s="9">
        <v>2</v>
      </c>
      <c r="C174" s="10">
        <f>P!C175</f>
        <v>80.7</v>
      </c>
      <c r="D174" s="11">
        <f>P!D175</f>
        <v>7.86</v>
      </c>
      <c r="E174" s="9" t="s">
        <v>184</v>
      </c>
      <c r="F174" s="58">
        <v>4.1900000000000004</v>
      </c>
      <c r="G174" s="59">
        <v>20.04</v>
      </c>
      <c r="H174" s="9">
        <v>19.2</v>
      </c>
      <c r="I174" s="15">
        <f t="shared" si="32"/>
        <v>19.560065999999999</v>
      </c>
      <c r="J174" s="15">
        <f t="shared" si="31"/>
        <v>3.0235479594770012</v>
      </c>
      <c r="K174" s="15">
        <f t="shared" si="33"/>
        <v>1.2336075674666165</v>
      </c>
      <c r="L174" s="67">
        <v>29</v>
      </c>
      <c r="M174" s="47">
        <f t="shared" si="34"/>
        <v>35.77461945653188</v>
      </c>
      <c r="N174" s="32"/>
      <c r="O174" s="24">
        <f t="shared" si="41"/>
        <v>1.9834860396889262</v>
      </c>
      <c r="P174" s="90"/>
      <c r="R174" s="82">
        <f>16*(10*D174/$P181)^$Q181*$V174</f>
        <v>14.877501043714915</v>
      </c>
      <c r="S174" s="4"/>
      <c r="T174" s="84">
        <v>0.83</v>
      </c>
      <c r="U174" s="84">
        <v>0.79</v>
      </c>
      <c r="V174" s="84">
        <f>($U174+($T174-$U174)*(($U$1-$V$1)/($U$1-$T$1)))</f>
        <v>0.82314159999999992</v>
      </c>
    </row>
    <row r="175" spans="1:22">
      <c r="A175" s="9">
        <v>1970</v>
      </c>
      <c r="B175" s="9">
        <v>3</v>
      </c>
      <c r="C175" s="10">
        <f>P!C176</f>
        <v>41.3</v>
      </c>
      <c r="D175" s="11">
        <f>P!D176</f>
        <v>9.23</v>
      </c>
      <c r="E175" s="9" t="s">
        <v>161</v>
      </c>
      <c r="F175" s="58">
        <v>4.6399999999999997</v>
      </c>
      <c r="G175" s="59">
        <v>27.2</v>
      </c>
      <c r="H175" s="9">
        <v>26.3</v>
      </c>
      <c r="I175" s="15">
        <f t="shared" si="32"/>
        <v>26.685785000000003</v>
      </c>
      <c r="J175" s="15">
        <f t="shared" si="31"/>
        <v>4.7245917964777444</v>
      </c>
      <c r="K175" s="15">
        <f t="shared" si="33"/>
        <v>1.9276334529629195</v>
      </c>
      <c r="L175" s="67">
        <v>31</v>
      </c>
      <c r="M175" s="47">
        <f t="shared" si="34"/>
        <v>59.756637041850503</v>
      </c>
      <c r="N175" s="32"/>
      <c r="O175" s="24">
        <f t="shared" si="41"/>
        <v>2.5297335981619926</v>
      </c>
      <c r="P175" s="90"/>
      <c r="R175" s="82">
        <f>16*(10*D175/$P181)^$Q181*$V175</f>
        <v>18.849364122249764</v>
      </c>
      <c r="S175" s="4"/>
      <c r="T175" s="84">
        <v>0.81</v>
      </c>
      <c r="U175" s="84">
        <v>0.75</v>
      </c>
      <c r="V175" s="84">
        <f t="shared" ref="V175:V181" si="42">($U175+($T175-$U175)*(($U$1-$V$1)/($U$1-$T$1)))</f>
        <v>0.79971239999999999</v>
      </c>
    </row>
    <row r="176" spans="1:22">
      <c r="A176" s="9">
        <v>1970</v>
      </c>
      <c r="B176" s="9">
        <v>4</v>
      </c>
      <c r="C176" s="10">
        <f>P!C177</f>
        <v>41.8</v>
      </c>
      <c r="D176" s="11">
        <f>P!D177</f>
        <v>14.82</v>
      </c>
      <c r="E176" s="9" t="s">
        <v>185</v>
      </c>
      <c r="F176" s="58">
        <v>9.09</v>
      </c>
      <c r="G176" s="59">
        <v>34.700000000000003</v>
      </c>
      <c r="H176" s="9">
        <v>34.1</v>
      </c>
      <c r="I176" s="15">
        <f t="shared" si="32"/>
        <v>34.357190000000003</v>
      </c>
      <c r="J176" s="15">
        <f t="shared" si="31"/>
        <v>7.7502131094350393</v>
      </c>
      <c r="K176" s="15">
        <f t="shared" si="33"/>
        <v>3.1620869486494958</v>
      </c>
      <c r="L176" s="67">
        <v>30</v>
      </c>
      <c r="M176" s="47">
        <f t="shared" si="34"/>
        <v>94.862608459484875</v>
      </c>
      <c r="N176" s="32"/>
      <c r="O176" s="24">
        <f t="shared" si="41"/>
        <v>5.1811193157740014</v>
      </c>
      <c r="P176" s="90"/>
      <c r="R176" s="82">
        <f>16*(10*D176/$P181)^$Q181*$V176</f>
        <v>42.944230253824756</v>
      </c>
      <c r="S176" s="4"/>
      <c r="T176" s="84">
        <v>0.84</v>
      </c>
      <c r="U176" s="84">
        <v>0.8</v>
      </c>
      <c r="V176" s="84">
        <f t="shared" si="42"/>
        <v>0.83314159999999993</v>
      </c>
    </row>
    <row r="177" spans="1:22">
      <c r="A177" s="9">
        <v>1970</v>
      </c>
      <c r="B177" s="9">
        <v>5</v>
      </c>
      <c r="C177" s="10">
        <f>P!C178</f>
        <v>73.099999999999994</v>
      </c>
      <c r="D177" s="11">
        <f>P!D178</f>
        <v>16.93</v>
      </c>
      <c r="E177" s="9" t="s">
        <v>109</v>
      </c>
      <c r="F177" s="58">
        <v>10.63</v>
      </c>
      <c r="G177" s="59">
        <v>39.700000000000003</v>
      </c>
      <c r="H177" s="9">
        <v>39.5</v>
      </c>
      <c r="I177" s="15">
        <f t="shared" si="32"/>
        <v>39.585729999999998</v>
      </c>
      <c r="J177" s="15">
        <f t="shared" si="31"/>
        <v>9.8532815466237604</v>
      </c>
      <c r="K177" s="15">
        <f t="shared" si="33"/>
        <v>4.0201388710224943</v>
      </c>
      <c r="L177" s="67">
        <v>31</v>
      </c>
      <c r="M177" s="47">
        <f t="shared" si="34"/>
        <v>124.62430500169732</v>
      </c>
      <c r="N177" s="32"/>
      <c r="O177" s="24">
        <f t="shared" si="41"/>
        <v>6.3379097112040919</v>
      </c>
      <c r="P177" s="90"/>
      <c r="R177" s="82">
        <f>16*(10*D177/$P181)^$Q181*$V177</f>
        <v>53.0875715437003</v>
      </c>
      <c r="S177" s="4"/>
      <c r="T177" s="84">
        <v>0.83</v>
      </c>
      <c r="U177" s="84">
        <v>0.81</v>
      </c>
      <c r="V177" s="84">
        <f t="shared" si="42"/>
        <v>0.82657079999999994</v>
      </c>
    </row>
    <row r="178" spans="1:22">
      <c r="A178" s="9">
        <v>1970</v>
      </c>
      <c r="B178" s="9">
        <v>6</v>
      </c>
      <c r="C178" s="10">
        <f>P!C179</f>
        <v>13.3</v>
      </c>
      <c r="D178" s="11">
        <f>P!D179</f>
        <v>22.8</v>
      </c>
      <c r="E178" s="9" t="s">
        <v>186</v>
      </c>
      <c r="F178" s="58">
        <v>14.82</v>
      </c>
      <c r="G178" s="59">
        <v>41.9</v>
      </c>
      <c r="H178" s="9">
        <v>41.9</v>
      </c>
      <c r="I178" s="15">
        <f t="shared" si="32"/>
        <v>41.9</v>
      </c>
      <c r="J178" s="15">
        <f t="shared" si="31"/>
        <v>13.491455954713368</v>
      </c>
      <c r="K178" s="15">
        <f t="shared" si="33"/>
        <v>5.5045140295230537</v>
      </c>
      <c r="L178" s="67">
        <v>30</v>
      </c>
      <c r="M178" s="47">
        <f t="shared" si="34"/>
        <v>165.13542088569162</v>
      </c>
      <c r="N178" s="32"/>
      <c r="O178" s="24">
        <f t="shared" si="41"/>
        <v>9.9465569093004316</v>
      </c>
      <c r="P178" s="91"/>
      <c r="R178" s="82">
        <f>16*(10*D178/$P181)^$Q181*$V178</f>
        <v>108.00735484448849</v>
      </c>
      <c r="S178" s="4"/>
      <c r="T178" s="84">
        <v>1.03</v>
      </c>
      <c r="U178" s="84">
        <v>1.02</v>
      </c>
      <c r="V178" s="84">
        <f t="shared" si="42"/>
        <v>1.0282854000000001</v>
      </c>
    </row>
    <row r="179" spans="1:22">
      <c r="A179" s="9">
        <v>1970</v>
      </c>
      <c r="B179" s="9">
        <v>7</v>
      </c>
      <c r="C179" s="10">
        <f>P!C180</f>
        <v>3.6</v>
      </c>
      <c r="D179" s="11">
        <f>P!D180</f>
        <v>26.93</v>
      </c>
      <c r="E179" s="9">
        <v>31.08</v>
      </c>
      <c r="F179" s="58">
        <v>18.91</v>
      </c>
      <c r="G179" s="59">
        <v>40.799999999999997</v>
      </c>
      <c r="H179" s="9">
        <v>40.799999999999997</v>
      </c>
      <c r="I179" s="15">
        <f t="shared" si="32"/>
        <v>40.799999999999997</v>
      </c>
      <c r="J179" s="15">
        <f t="shared" si="31"/>
        <v>14.643071615199494</v>
      </c>
      <c r="K179" s="15">
        <f t="shared" si="33"/>
        <v>5.974373219001393</v>
      </c>
      <c r="L179" s="67">
        <v>31</v>
      </c>
      <c r="M179" s="47">
        <f t="shared" si="34"/>
        <v>185.20556978904318</v>
      </c>
      <c r="N179" s="32"/>
      <c r="O179" s="24">
        <f t="shared" si="41"/>
        <v>12.797856980439725</v>
      </c>
      <c r="P179" s="91"/>
      <c r="R179" s="82">
        <f>16*(10*D179/$P181)^$Q181*$V179</f>
        <v>153.98477877634383</v>
      </c>
      <c r="S179" s="4"/>
      <c r="T179" s="84">
        <v>1.1100000000000001</v>
      </c>
      <c r="U179" s="84">
        <v>1.1299999999999999</v>
      </c>
      <c r="V179" s="84">
        <f t="shared" si="42"/>
        <v>1.1134292000000001</v>
      </c>
    </row>
    <row r="180" spans="1:22">
      <c r="A180" s="9">
        <v>1970</v>
      </c>
      <c r="B180" s="9">
        <v>8</v>
      </c>
      <c r="C180" s="10">
        <f>P!C181</f>
        <v>3</v>
      </c>
      <c r="D180" s="11">
        <f>P!D181</f>
        <v>25.58</v>
      </c>
      <c r="E180" s="9">
        <v>30.39</v>
      </c>
      <c r="F180" s="58">
        <v>17.46</v>
      </c>
      <c r="G180" s="59">
        <v>36.700000000000003</v>
      </c>
      <c r="H180" s="9">
        <v>36.299999999999997</v>
      </c>
      <c r="I180" s="15">
        <f t="shared" si="32"/>
        <v>36.47146</v>
      </c>
      <c r="J180" s="15">
        <f t="shared" si="31"/>
        <v>13.08488153790317</v>
      </c>
      <c r="K180" s="15">
        <f t="shared" si="33"/>
        <v>5.3386316674644929</v>
      </c>
      <c r="L180" s="67">
        <v>31</v>
      </c>
      <c r="M180" s="47">
        <f t="shared" si="34"/>
        <v>165.49758169139929</v>
      </c>
      <c r="N180" s="32"/>
      <c r="O180" s="24">
        <f t="shared" si="41"/>
        <v>11.839158401166488</v>
      </c>
      <c r="P180" s="91"/>
      <c r="R180" s="82">
        <f>16*(10*D180/$P181)^$Q181*$V180</f>
        <v>158.38834794835188</v>
      </c>
      <c r="S180" s="4"/>
      <c r="T180" s="84">
        <v>1.24</v>
      </c>
      <c r="U180" s="84">
        <v>1.28</v>
      </c>
      <c r="V180" s="84">
        <f t="shared" si="42"/>
        <v>1.2468584</v>
      </c>
    </row>
    <row r="181" spans="1:22" s="2" customFormat="1">
      <c r="A181" s="12">
        <v>1970</v>
      </c>
      <c r="B181" s="12">
        <v>9</v>
      </c>
      <c r="C181" s="10">
        <f>P!C182</f>
        <v>8.6999999999999993</v>
      </c>
      <c r="D181" s="11">
        <f>P!D182</f>
        <v>21.04</v>
      </c>
      <c r="E181" s="12">
        <v>26.58</v>
      </c>
      <c r="F181" s="57">
        <v>13.48</v>
      </c>
      <c r="G181" s="60">
        <v>30</v>
      </c>
      <c r="H181" s="12">
        <v>29.2</v>
      </c>
      <c r="I181" s="12">
        <f t="shared" si="32"/>
        <v>29.542919999999999</v>
      </c>
      <c r="J181" s="12">
        <f t="shared" si="31"/>
        <v>9.5520398038942069</v>
      </c>
      <c r="K181" s="15">
        <f t="shared" si="33"/>
        <v>3.8972322399888362</v>
      </c>
      <c r="L181" s="12">
        <v>30</v>
      </c>
      <c r="M181" s="47">
        <f t="shared" si="34"/>
        <v>116.91696719966508</v>
      </c>
      <c r="N181" s="31">
        <f>SUM( M170:M181)</f>
        <v>1107.8397574073354</v>
      </c>
      <c r="O181" s="48">
        <f t="shared" si="41"/>
        <v>8.8074595435106282</v>
      </c>
      <c r="P181" s="49">
        <f>SUM(O170:O181)</f>
        <v>73.010993760004396</v>
      </c>
      <c r="Q181" s="81">
        <f>6.75*10^(-7)*P181^3-7.71*10^(-5)*P181^2+1.792*10^(-2)*P181+0.49239</f>
        <v>1.6524624755071322</v>
      </c>
      <c r="R181" s="85">
        <f>16*(10*D181/$P181)^$Q181*$V181</f>
        <v>115.60405421299134</v>
      </c>
      <c r="S181" s="93">
        <f>SUM(R170:R181)</f>
        <v>820.09547384841244</v>
      </c>
      <c r="T181" s="95">
        <v>1.25</v>
      </c>
      <c r="U181" s="95">
        <v>1.29</v>
      </c>
      <c r="V181" s="95">
        <f t="shared" si="42"/>
        <v>1.2568584</v>
      </c>
    </row>
    <row r="182" spans="1:22" ht="18">
      <c r="A182" s="9">
        <v>1970</v>
      </c>
      <c r="B182" s="9">
        <v>10</v>
      </c>
      <c r="C182" s="10">
        <f>P!C183</f>
        <v>42.9</v>
      </c>
      <c r="D182" s="11">
        <f>P!D183</f>
        <v>14.52</v>
      </c>
      <c r="E182" s="9">
        <v>18.72</v>
      </c>
      <c r="F182" s="58">
        <v>9.02</v>
      </c>
      <c r="G182" s="59">
        <v>22.5</v>
      </c>
      <c r="H182" s="9">
        <v>21.4</v>
      </c>
      <c r="I182" s="15">
        <f t="shared" si="32"/>
        <v>21.871514999999999</v>
      </c>
      <c r="J182" s="15">
        <f t="shared" si="31"/>
        <v>5.0636528280350284</v>
      </c>
      <c r="K182" s="15">
        <f t="shared" si="33"/>
        <v>2.0659703538382916</v>
      </c>
      <c r="L182" s="9">
        <v>31</v>
      </c>
      <c r="M182" s="47">
        <f t="shared" si="34"/>
        <v>64.045080968987037</v>
      </c>
      <c r="N182" s="32"/>
      <c r="O182" s="24">
        <f>(D182/5)^1.514</f>
        <v>5.0231583678082306</v>
      </c>
      <c r="P182" s="43"/>
      <c r="R182" s="82">
        <f>16*(10*D182/$P193)^$Q193*$V182</f>
        <v>67.350666911709311</v>
      </c>
      <c r="S182" s="4"/>
      <c r="T182" s="84">
        <v>1.27</v>
      </c>
      <c r="U182" s="84">
        <v>1.31</v>
      </c>
      <c r="V182" s="84">
        <f>($U182+($T182-$U182)*(($U$1-$V$1)/($U$1-$T$1)))</f>
        <v>1.2768584000000001</v>
      </c>
    </row>
    <row r="183" spans="1:22">
      <c r="A183" s="9">
        <v>1970</v>
      </c>
      <c r="B183" s="9">
        <v>11</v>
      </c>
      <c r="C183" s="10">
        <f>P!C184</f>
        <v>55.3</v>
      </c>
      <c r="D183" s="11">
        <f>P!D184</f>
        <v>10.85</v>
      </c>
      <c r="E183" s="9">
        <v>15.55</v>
      </c>
      <c r="F183" s="58">
        <v>6.14</v>
      </c>
      <c r="G183" s="59">
        <v>16.3</v>
      </c>
      <c r="H183" s="9">
        <v>15.1</v>
      </c>
      <c r="I183" s="15">
        <f t="shared" si="32"/>
        <v>15.614380000000001</v>
      </c>
      <c r="J183" s="15">
        <f t="shared" si="31"/>
        <v>3.1562545273475777</v>
      </c>
      <c r="K183" s="15">
        <f t="shared" si="33"/>
        <v>1.2877518471578115</v>
      </c>
      <c r="L183" s="67">
        <v>30</v>
      </c>
      <c r="M183" s="47">
        <f t="shared" si="34"/>
        <v>38.632555414734348</v>
      </c>
      <c r="N183" s="32"/>
      <c r="O183" s="24">
        <f t="shared" ref="O183:O193" si="43">(D183/5)^1.514</f>
        <v>3.2314693201342841</v>
      </c>
      <c r="P183" s="90"/>
      <c r="R183" s="82">
        <f>16*(10*D183/$P193)^$Q193*$V183</f>
        <v>39.686391015745933</v>
      </c>
      <c r="S183" s="4"/>
      <c r="T183" s="84">
        <v>1.18</v>
      </c>
      <c r="U183" s="84">
        <v>1.21</v>
      </c>
      <c r="V183" s="84">
        <f>($U183+($T183-$U183)*(($U$1-$V$1)/($U$1-$T$1)))</f>
        <v>1.1851437999999999</v>
      </c>
    </row>
    <row r="184" spans="1:22">
      <c r="A184" s="9">
        <v>1970</v>
      </c>
      <c r="B184" s="9">
        <v>12</v>
      </c>
      <c r="C184" s="10">
        <f>P!C185</f>
        <v>55.5</v>
      </c>
      <c r="D184" s="11">
        <f>P!D185</f>
        <v>6.6</v>
      </c>
      <c r="E184" s="9">
        <v>10.45</v>
      </c>
      <c r="F184" s="58">
        <v>2.54</v>
      </c>
      <c r="G184" s="59">
        <v>13.6</v>
      </c>
      <c r="H184" s="9">
        <v>12.4</v>
      </c>
      <c r="I184" s="15">
        <f t="shared" si="32"/>
        <v>12.914380000000001</v>
      </c>
      <c r="J184" s="15">
        <f t="shared" si="31"/>
        <v>2.0383533210670923</v>
      </c>
      <c r="K184" s="15">
        <f t="shared" si="33"/>
        <v>0.83164815499537359</v>
      </c>
      <c r="L184" s="67">
        <v>31</v>
      </c>
      <c r="M184" s="47">
        <f t="shared" si="34"/>
        <v>25.781092804856581</v>
      </c>
      <c r="N184" s="32"/>
      <c r="O184" s="24">
        <f t="shared" si="43"/>
        <v>1.5224706595882134</v>
      </c>
      <c r="P184" s="90"/>
      <c r="R184" s="82">
        <f>16*(10*D184/$P193)^$Q193*$V184</f>
        <v>16.041302911670435</v>
      </c>
      <c r="S184" s="4"/>
      <c r="T184" s="84">
        <v>1.04</v>
      </c>
      <c r="U184" s="84">
        <v>1.04</v>
      </c>
      <c r="V184" s="84">
        <f>($U184+($T184-$U184)*(($U$1-$V$1)/($U$1-$T$1)))</f>
        <v>1.04</v>
      </c>
    </row>
    <row r="185" spans="1:22">
      <c r="A185" s="9">
        <v>1971</v>
      </c>
      <c r="B185" s="9">
        <v>1</v>
      </c>
      <c r="C185" s="10">
        <f>P!C186</f>
        <v>86.2</v>
      </c>
      <c r="D185" s="11">
        <f>P!D186</f>
        <v>8</v>
      </c>
      <c r="E185" s="9" t="s">
        <v>187</v>
      </c>
      <c r="F185" s="58">
        <v>4.8099999999999996</v>
      </c>
      <c r="G185" s="59">
        <v>15</v>
      </c>
      <c r="H185" s="9">
        <v>13.8</v>
      </c>
      <c r="I185" s="15">
        <f t="shared" si="32"/>
        <v>14.314380000000002</v>
      </c>
      <c r="J185" s="15">
        <f t="shared" si="31"/>
        <v>2.101337423908971</v>
      </c>
      <c r="K185" s="15">
        <f t="shared" si="33"/>
        <v>0.85734566895486009</v>
      </c>
      <c r="L185" s="67">
        <v>31</v>
      </c>
      <c r="M185" s="47">
        <f t="shared" si="34"/>
        <v>26.577715737600663</v>
      </c>
      <c r="N185" s="32"/>
      <c r="O185" s="24">
        <f t="shared" si="43"/>
        <v>2.0372186988310474</v>
      </c>
      <c r="P185" s="90"/>
      <c r="R185" s="82">
        <f>16*(10*D185/$P193)^$Q193*$V185</f>
        <v>19.916350114145548</v>
      </c>
      <c r="S185" s="4"/>
      <c r="T185" s="84">
        <v>0.96</v>
      </c>
      <c r="U185" s="84">
        <v>0.94</v>
      </c>
      <c r="V185" s="84">
        <f>($U185+($T185-$U185)*(($U$1-$V$1)/($U$1-$T$1)))</f>
        <v>0.95657079999999994</v>
      </c>
    </row>
    <row r="186" spans="1:22">
      <c r="A186" s="9">
        <v>1971</v>
      </c>
      <c r="B186" s="9">
        <v>2</v>
      </c>
      <c r="C186" s="10">
        <f>P!C187</f>
        <v>102.6</v>
      </c>
      <c r="D186" s="11">
        <f>P!D187</f>
        <v>6.03</v>
      </c>
      <c r="E186" s="9" t="s">
        <v>188</v>
      </c>
      <c r="F186" s="58">
        <v>2.74</v>
      </c>
      <c r="G186" s="59">
        <v>20.04</v>
      </c>
      <c r="H186" s="9">
        <v>19.2</v>
      </c>
      <c r="I186" s="15">
        <f t="shared" si="32"/>
        <v>19.560065999999999</v>
      </c>
      <c r="J186" s="15">
        <f t="shared" si="31"/>
        <v>2.7227141697385666</v>
      </c>
      <c r="K186" s="15">
        <f t="shared" si="33"/>
        <v>1.1108673812533352</v>
      </c>
      <c r="L186" s="67">
        <v>29</v>
      </c>
      <c r="M186" s="47">
        <f t="shared" si="34"/>
        <v>32.215154056346719</v>
      </c>
      <c r="N186" s="32"/>
      <c r="O186" s="24">
        <f t="shared" si="43"/>
        <v>1.3278830399299764</v>
      </c>
      <c r="P186" s="90"/>
      <c r="R186" s="82">
        <f>16*(10*D186/$P193)^$Q193*$V186</f>
        <v>11.028302895993933</v>
      </c>
      <c r="S186" s="4"/>
      <c r="T186" s="84">
        <v>0.83</v>
      </c>
      <c r="U186" s="84">
        <v>0.79</v>
      </c>
      <c r="V186" s="84">
        <f>($U186+($T186-$U186)*(($U$1-$V$1)/($U$1-$T$1)))</f>
        <v>0.82314159999999992</v>
      </c>
    </row>
    <row r="187" spans="1:22">
      <c r="A187" s="9">
        <v>1971</v>
      </c>
      <c r="B187" s="9">
        <v>3</v>
      </c>
      <c r="C187" s="10">
        <f>P!C188</f>
        <v>120.5</v>
      </c>
      <c r="D187" s="11">
        <f>P!D188</f>
        <v>7.95</v>
      </c>
      <c r="E187" s="9" t="s">
        <v>189</v>
      </c>
      <c r="F187" s="58">
        <v>3.9</v>
      </c>
      <c r="G187" s="59">
        <v>27.2</v>
      </c>
      <c r="H187" s="9">
        <v>26.3</v>
      </c>
      <c r="I187" s="15">
        <f t="shared" si="32"/>
        <v>26.685785000000003</v>
      </c>
      <c r="J187" s="15">
        <f t="shared" si="31"/>
        <v>4.2731067319446145</v>
      </c>
      <c r="K187" s="15">
        <f t="shared" si="33"/>
        <v>1.7434275466334026</v>
      </c>
      <c r="L187" s="67">
        <v>31</v>
      </c>
      <c r="M187" s="47">
        <f t="shared" si="34"/>
        <v>54.046253945635478</v>
      </c>
      <c r="N187" s="32"/>
      <c r="O187" s="24">
        <f t="shared" si="43"/>
        <v>2.0179725122908891</v>
      </c>
      <c r="P187" s="90"/>
      <c r="R187" s="82">
        <f>16*(10*D187/$P193)^$Q193*$V187</f>
        <v>16.488467283228047</v>
      </c>
      <c r="S187" s="4"/>
      <c r="T187" s="84">
        <v>0.81</v>
      </c>
      <c r="U187" s="84">
        <v>0.75</v>
      </c>
      <c r="V187" s="84">
        <f t="shared" ref="V187:V193" si="44">($U187+($T187-$U187)*(($U$1-$V$1)/($U$1-$T$1)))</f>
        <v>0.79971239999999999</v>
      </c>
    </row>
    <row r="188" spans="1:22">
      <c r="A188" s="9">
        <v>1971</v>
      </c>
      <c r="B188" s="9">
        <v>4</v>
      </c>
      <c r="C188" s="10">
        <f>P!C189</f>
        <v>27.1</v>
      </c>
      <c r="D188" s="11">
        <f>P!D189</f>
        <v>12.38</v>
      </c>
      <c r="E188" s="9" t="s">
        <v>190</v>
      </c>
      <c r="F188" s="58">
        <v>6.03</v>
      </c>
      <c r="G188" s="59">
        <v>34.700000000000003</v>
      </c>
      <c r="H188" s="9">
        <v>34.1</v>
      </c>
      <c r="I188" s="15">
        <f t="shared" si="32"/>
        <v>34.357190000000003</v>
      </c>
      <c r="J188" s="15">
        <f t="shared" si="31"/>
        <v>7.6017146295582654</v>
      </c>
      <c r="K188" s="15">
        <f t="shared" si="33"/>
        <v>3.1014995688597722</v>
      </c>
      <c r="L188" s="67">
        <v>30</v>
      </c>
      <c r="M188" s="47">
        <f t="shared" si="34"/>
        <v>93.044987065793165</v>
      </c>
      <c r="N188" s="32"/>
      <c r="O188" s="24">
        <f t="shared" si="43"/>
        <v>3.9458309001633833</v>
      </c>
      <c r="P188" s="90"/>
      <c r="R188" s="82">
        <f>16*(10*D188/$P193)^$Q193*$V188</f>
        <v>34.271411017981187</v>
      </c>
      <c r="S188" s="4"/>
      <c r="T188" s="84">
        <v>0.84</v>
      </c>
      <c r="U188" s="84">
        <v>0.8</v>
      </c>
      <c r="V188" s="84">
        <f t="shared" si="44"/>
        <v>0.83314159999999993</v>
      </c>
    </row>
    <row r="189" spans="1:22">
      <c r="A189" s="9">
        <v>1971</v>
      </c>
      <c r="B189" s="9">
        <v>5</v>
      </c>
      <c r="C189" s="10">
        <f>P!C190</f>
        <v>39.6</v>
      </c>
      <c r="D189" s="11">
        <f>P!D190</f>
        <v>19.04</v>
      </c>
      <c r="E189" s="9" t="s">
        <v>191</v>
      </c>
      <c r="F189" s="58">
        <v>11.37</v>
      </c>
      <c r="G189" s="59">
        <v>39.700000000000003</v>
      </c>
      <c r="H189" s="9">
        <v>39.5</v>
      </c>
      <c r="I189" s="15">
        <f t="shared" si="32"/>
        <v>39.585729999999998</v>
      </c>
      <c r="J189" s="15">
        <f t="shared" si="31"/>
        <v>11.468150172643707</v>
      </c>
      <c r="K189" s="15">
        <f t="shared" si="33"/>
        <v>4.6790052704386325</v>
      </c>
      <c r="L189" s="67">
        <v>31</v>
      </c>
      <c r="M189" s="47">
        <f t="shared" si="34"/>
        <v>145.0491633835976</v>
      </c>
      <c r="N189" s="32"/>
      <c r="O189" s="24">
        <f t="shared" si="43"/>
        <v>7.5713821476131109</v>
      </c>
      <c r="P189" s="90"/>
      <c r="R189" s="82">
        <f>16*(10*D189/$P193)^$Q193*$V189</f>
        <v>66.531546819169947</v>
      </c>
      <c r="S189" s="4"/>
      <c r="T189" s="84">
        <v>0.83</v>
      </c>
      <c r="U189" s="84">
        <v>0.81</v>
      </c>
      <c r="V189" s="84">
        <f t="shared" si="44"/>
        <v>0.82657079999999994</v>
      </c>
    </row>
    <row r="190" spans="1:22">
      <c r="A190" s="9">
        <v>1971</v>
      </c>
      <c r="B190" s="9">
        <v>6</v>
      </c>
      <c r="C190" s="10">
        <f>P!C191</f>
        <v>37.1</v>
      </c>
      <c r="D190" s="11">
        <f>P!D191</f>
        <v>22.38</v>
      </c>
      <c r="E190" s="9" t="s">
        <v>192</v>
      </c>
      <c r="F190" s="58">
        <v>14.74</v>
      </c>
      <c r="G190" s="59">
        <v>41.9</v>
      </c>
      <c r="H190" s="9">
        <v>41.9</v>
      </c>
      <c r="I190" s="15">
        <f t="shared" si="32"/>
        <v>41.9</v>
      </c>
      <c r="J190" s="15">
        <f t="shared" si="31"/>
        <v>13.148204342628301</v>
      </c>
      <c r="K190" s="15">
        <f t="shared" si="33"/>
        <v>5.3644673717923466</v>
      </c>
      <c r="L190" s="67">
        <v>30</v>
      </c>
      <c r="M190" s="47">
        <f t="shared" si="34"/>
        <v>160.9340211537704</v>
      </c>
      <c r="N190" s="32"/>
      <c r="O190" s="24">
        <f t="shared" si="43"/>
        <v>9.6704699083922581</v>
      </c>
      <c r="P190" s="91"/>
      <c r="R190" s="82">
        <f>16*(10*D190/$P193)^$Q193*$V190</f>
        <v>106.49379211385983</v>
      </c>
      <c r="S190" s="4"/>
      <c r="T190" s="84">
        <v>1.03</v>
      </c>
      <c r="U190" s="84">
        <v>1.02</v>
      </c>
      <c r="V190" s="84">
        <f t="shared" si="44"/>
        <v>1.0282854000000001</v>
      </c>
    </row>
    <row r="191" spans="1:22">
      <c r="A191" s="9">
        <v>1971</v>
      </c>
      <c r="B191" s="9">
        <v>7</v>
      </c>
      <c r="C191" s="10">
        <f>P!C192</f>
        <v>46.5</v>
      </c>
      <c r="D191" s="11">
        <f>P!D192</f>
        <v>24.2</v>
      </c>
      <c r="E191" s="9">
        <v>28.54</v>
      </c>
      <c r="F191" s="58">
        <v>16.670000000000002</v>
      </c>
      <c r="G191" s="59">
        <v>40.799999999999997</v>
      </c>
      <c r="H191" s="9">
        <v>40.799999999999997</v>
      </c>
      <c r="I191" s="15">
        <f t="shared" si="32"/>
        <v>40.799999999999997</v>
      </c>
      <c r="J191" s="15">
        <f t="shared" si="31"/>
        <v>13.578839310331642</v>
      </c>
      <c r="K191" s="15">
        <f t="shared" si="33"/>
        <v>5.5401664386153096</v>
      </c>
      <c r="L191" s="67">
        <v>31</v>
      </c>
      <c r="M191" s="47">
        <f t="shared" si="34"/>
        <v>171.7451595970746</v>
      </c>
      <c r="N191" s="32"/>
      <c r="O191" s="24">
        <f t="shared" si="43"/>
        <v>10.885687872058343</v>
      </c>
      <c r="P191" s="91"/>
      <c r="R191" s="82">
        <f>16*(10*D191/$P193)^$Q193*$V191</f>
        <v>130.26416983649281</v>
      </c>
      <c r="S191" s="4"/>
      <c r="T191" s="84">
        <v>1.1100000000000001</v>
      </c>
      <c r="U191" s="84">
        <v>1.1299999999999999</v>
      </c>
      <c r="V191" s="84">
        <f t="shared" si="44"/>
        <v>1.1134292000000001</v>
      </c>
    </row>
    <row r="192" spans="1:22">
      <c r="A192" s="9">
        <v>1971</v>
      </c>
      <c r="B192" s="9">
        <v>8</v>
      </c>
      <c r="C192" s="10">
        <f>P!C193</f>
        <v>9.1</v>
      </c>
      <c r="D192" s="11">
        <f>P!D193</f>
        <v>26.01</v>
      </c>
      <c r="E192" s="9">
        <v>31.19</v>
      </c>
      <c r="F192" s="58">
        <v>17.940000000000001</v>
      </c>
      <c r="G192" s="59">
        <v>36.700000000000003</v>
      </c>
      <c r="H192" s="9">
        <v>36.299999999999997</v>
      </c>
      <c r="I192" s="15">
        <f t="shared" si="32"/>
        <v>36.47146</v>
      </c>
      <c r="J192" s="15">
        <f t="shared" si="31"/>
        <v>13.377106275396429</v>
      </c>
      <c r="K192" s="15">
        <f t="shared" si="33"/>
        <v>5.4578593603617422</v>
      </c>
      <c r="L192" s="67">
        <v>31</v>
      </c>
      <c r="M192" s="47">
        <f t="shared" si="34"/>
        <v>169.19364017121401</v>
      </c>
      <c r="N192" s="32"/>
      <c r="O192" s="24">
        <f t="shared" si="43"/>
        <v>12.141767339287039</v>
      </c>
      <c r="P192" s="91"/>
      <c r="R192" s="82">
        <f>16*(10*D192/$P193)^$Q193*$V192</f>
        <v>163.24106537395281</v>
      </c>
      <c r="S192" s="4"/>
      <c r="T192" s="84">
        <v>1.24</v>
      </c>
      <c r="U192" s="84">
        <v>1.28</v>
      </c>
      <c r="V192" s="84">
        <f t="shared" si="44"/>
        <v>1.2468584</v>
      </c>
    </row>
    <row r="193" spans="1:22" s="2" customFormat="1">
      <c r="A193" s="12">
        <v>1971</v>
      </c>
      <c r="B193" s="12">
        <v>9</v>
      </c>
      <c r="C193" s="10">
        <f>P!C194</f>
        <v>57.5</v>
      </c>
      <c r="D193" s="11">
        <f>P!D194</f>
        <v>20.059999999999999</v>
      </c>
      <c r="E193" s="12">
        <v>25.05</v>
      </c>
      <c r="F193" s="57">
        <v>13.9</v>
      </c>
      <c r="G193" s="60">
        <v>30</v>
      </c>
      <c r="H193" s="12">
        <v>29.2</v>
      </c>
      <c r="I193" s="12">
        <f t="shared" si="32"/>
        <v>29.542919999999999</v>
      </c>
      <c r="J193" s="12">
        <f t="shared" si="31"/>
        <v>8.5901213253924311</v>
      </c>
      <c r="K193" s="15">
        <f t="shared" si="33"/>
        <v>3.5047695007601116</v>
      </c>
      <c r="L193" s="12">
        <v>30</v>
      </c>
      <c r="M193" s="47">
        <f t="shared" si="34"/>
        <v>105.14308502280335</v>
      </c>
      <c r="N193" s="31">
        <f>SUM( M182:M193)</f>
        <v>1086.4079093224141</v>
      </c>
      <c r="O193" s="48">
        <f t="shared" si="43"/>
        <v>8.1938581156144341</v>
      </c>
      <c r="P193" s="49">
        <f>SUM(O182:O193)</f>
        <v>67.569168881711207</v>
      </c>
      <c r="Q193" s="81">
        <f>6.75*10^(-7)*P193^3-7.71*10^(-5)*P193^2+1.792*10^(-2)*P193+0.49239</f>
        <v>1.5594552931923893</v>
      </c>
      <c r="R193" s="85">
        <f>16*(10*D193/$P193)^$Q193*$V193</f>
        <v>109.74314056995743</v>
      </c>
      <c r="S193" s="93">
        <f>SUM(R182:R193)</f>
        <v>781.05660686390718</v>
      </c>
      <c r="T193" s="95">
        <v>1.25</v>
      </c>
      <c r="U193" s="95">
        <v>1.29</v>
      </c>
      <c r="V193" s="95">
        <f t="shared" si="44"/>
        <v>1.2568584</v>
      </c>
    </row>
    <row r="194" spans="1:22" ht="18">
      <c r="A194" s="9">
        <v>1971</v>
      </c>
      <c r="B194" s="9">
        <v>10</v>
      </c>
      <c r="C194" s="10">
        <f>P!C195</f>
        <v>42.6</v>
      </c>
      <c r="D194" s="11">
        <f>P!D195</f>
        <v>13.08</v>
      </c>
      <c r="E194" s="9">
        <v>18.350000000000001</v>
      </c>
      <c r="F194" s="58">
        <v>7.41</v>
      </c>
      <c r="G194" s="59">
        <v>22.5</v>
      </c>
      <c r="H194" s="9">
        <v>21.4</v>
      </c>
      <c r="I194" s="15">
        <f t="shared" si="32"/>
        <v>21.871514999999999</v>
      </c>
      <c r="J194" s="15">
        <f t="shared" ref="J194:J257" si="45">0.0023*(E194-F194)^0.5*(D194+17.8)*I194</f>
        <v>5.1379829119902425</v>
      </c>
      <c r="K194" s="15">
        <f t="shared" si="33"/>
        <v>2.0962970280920188</v>
      </c>
      <c r="L194" s="9">
        <v>31</v>
      </c>
      <c r="M194" s="47">
        <f t="shared" si="34"/>
        <v>64.985207870852577</v>
      </c>
      <c r="N194" s="32"/>
      <c r="O194" s="24">
        <f>(D194/5)^1.514</f>
        <v>4.2884814694933695</v>
      </c>
      <c r="P194" s="43"/>
      <c r="R194" s="82">
        <f>16*(10*D194/$P205)^$Q205*$V194</f>
        <v>56.710735981764309</v>
      </c>
      <c r="S194" s="4"/>
      <c r="T194" s="84">
        <v>1.27</v>
      </c>
      <c r="U194" s="84">
        <v>1.31</v>
      </c>
      <c r="V194" s="84">
        <f>($U194+($T194-$U194)*(($U$1-$V$1)/($U$1-$T$1)))</f>
        <v>1.2768584000000001</v>
      </c>
    </row>
    <row r="195" spans="1:22">
      <c r="A195" s="9">
        <v>1971</v>
      </c>
      <c r="B195" s="9">
        <v>11</v>
      </c>
      <c r="C195" s="10">
        <f>P!C196</f>
        <v>81.3</v>
      </c>
      <c r="D195" s="11">
        <f>P!D196</f>
        <v>10.43</v>
      </c>
      <c r="E195" s="9">
        <v>14.56</v>
      </c>
      <c r="F195" s="58">
        <v>5.84</v>
      </c>
      <c r="G195" s="59">
        <v>16.3</v>
      </c>
      <c r="H195" s="9">
        <v>15.1</v>
      </c>
      <c r="I195" s="15">
        <f t="shared" ref="I195:I258" si="46">G195+(H195-G195)/(42-40)*(42-40.8573)</f>
        <v>15.614380000000001</v>
      </c>
      <c r="J195" s="15">
        <f t="shared" si="45"/>
        <v>2.9937925341161011</v>
      </c>
      <c r="K195" s="15">
        <f t="shared" ref="K195:K258" si="47">J195*0.408</f>
        <v>1.2214673539193692</v>
      </c>
      <c r="L195" s="67">
        <v>30</v>
      </c>
      <c r="M195" s="47">
        <f t="shared" ref="M195:M258" si="48">L195*K195</f>
        <v>36.644020617581077</v>
      </c>
      <c r="N195" s="32"/>
      <c r="O195" s="24">
        <f t="shared" ref="O195:O205" si="49">(D195/5)^1.514</f>
        <v>3.0439804328063489</v>
      </c>
      <c r="P195" s="90"/>
      <c r="R195" s="82">
        <f>16*(10*D195/$P205)^$Q205*$V195</f>
        <v>36.873875544769717</v>
      </c>
      <c r="S195" s="4"/>
      <c r="T195" s="84">
        <v>1.18</v>
      </c>
      <c r="U195" s="84">
        <v>1.21</v>
      </c>
      <c r="V195" s="84">
        <f>($U195+($T195-$U195)*(($U$1-$V$1)/($U$1-$T$1)))</f>
        <v>1.1851437999999999</v>
      </c>
    </row>
    <row r="196" spans="1:22">
      <c r="A196" s="9">
        <v>1971</v>
      </c>
      <c r="B196" s="9">
        <v>12</v>
      </c>
      <c r="C196" s="10">
        <f>P!C197</f>
        <v>91.7</v>
      </c>
      <c r="D196" s="11">
        <f>P!D197</f>
        <v>6.31</v>
      </c>
      <c r="E196" s="9">
        <v>10.83</v>
      </c>
      <c r="F196" s="58">
        <v>1.97</v>
      </c>
      <c r="G196" s="59">
        <v>13.6</v>
      </c>
      <c r="H196" s="9">
        <v>12.4</v>
      </c>
      <c r="I196" s="15">
        <f t="shared" si="46"/>
        <v>12.914380000000001</v>
      </c>
      <c r="J196" s="15">
        <f t="shared" si="45"/>
        <v>2.1316478895222093</v>
      </c>
      <c r="K196" s="15">
        <f t="shared" si="47"/>
        <v>0.86971233892506139</v>
      </c>
      <c r="L196" s="67">
        <v>31</v>
      </c>
      <c r="M196" s="47">
        <f t="shared" si="48"/>
        <v>26.961082506676902</v>
      </c>
      <c r="N196" s="32"/>
      <c r="O196" s="24">
        <f t="shared" si="49"/>
        <v>1.4223414397154823</v>
      </c>
      <c r="P196" s="90"/>
      <c r="R196" s="82">
        <f>16*(10*D196/$P205)^$Q205*$V196</f>
        <v>14.684571586210744</v>
      </c>
      <c r="S196" s="4"/>
      <c r="T196" s="84">
        <v>1.04</v>
      </c>
      <c r="U196" s="84">
        <v>1.04</v>
      </c>
      <c r="V196" s="84">
        <f>($U196+($T196-$U196)*(($U$1-$V$1)/($U$1-$T$1)))</f>
        <v>1.04</v>
      </c>
    </row>
    <row r="197" spans="1:22">
      <c r="A197" s="9">
        <v>1972</v>
      </c>
      <c r="B197" s="9">
        <v>1</v>
      </c>
      <c r="C197" s="10">
        <f>P!C198</f>
        <v>32.9</v>
      </c>
      <c r="D197" s="11">
        <f>P!D198</f>
        <v>4.4800000000000004</v>
      </c>
      <c r="E197" s="9" t="s">
        <v>193</v>
      </c>
      <c r="F197" s="58">
        <v>1.46</v>
      </c>
      <c r="G197" s="59">
        <v>15</v>
      </c>
      <c r="H197" s="9">
        <v>13.8</v>
      </c>
      <c r="I197" s="15">
        <f t="shared" si="46"/>
        <v>14.314380000000002</v>
      </c>
      <c r="J197" s="15">
        <f t="shared" si="45"/>
        <v>1.7847460029848894</v>
      </c>
      <c r="K197" s="15">
        <f t="shared" si="47"/>
        <v>0.7281763692178348</v>
      </c>
      <c r="L197" s="67">
        <v>31</v>
      </c>
      <c r="M197" s="47">
        <f t="shared" si="48"/>
        <v>22.573467445752879</v>
      </c>
      <c r="N197" s="32"/>
      <c r="O197" s="24">
        <f t="shared" si="49"/>
        <v>0.84682627880200956</v>
      </c>
      <c r="P197" s="90"/>
      <c r="R197" s="82">
        <f>16*(10*D197/$P205)^$Q205*$V197</f>
        <v>7.8830133204768051</v>
      </c>
      <c r="S197" s="4"/>
      <c r="T197" s="84">
        <v>0.96</v>
      </c>
      <c r="U197" s="84">
        <v>0.94</v>
      </c>
      <c r="V197" s="84">
        <f>($U197+($T197-$U197)*(($U$1-$V$1)/($U$1-$T$1)))</f>
        <v>0.95657079999999994</v>
      </c>
    </row>
    <row r="198" spans="1:22">
      <c r="A198" s="9">
        <v>1972</v>
      </c>
      <c r="B198" s="9">
        <v>2</v>
      </c>
      <c r="C198" s="10">
        <f>P!C199</f>
        <v>63.5</v>
      </c>
      <c r="D198" s="11">
        <f>P!D199</f>
        <v>5.31</v>
      </c>
      <c r="E198" s="9" t="s">
        <v>194</v>
      </c>
      <c r="F198" s="58">
        <v>1.51</v>
      </c>
      <c r="G198" s="59">
        <v>20.04</v>
      </c>
      <c r="H198" s="9">
        <v>19.2</v>
      </c>
      <c r="I198" s="15">
        <f t="shared" si="46"/>
        <v>19.560065999999999</v>
      </c>
      <c r="J198" s="15">
        <f t="shared" si="45"/>
        <v>2.8849843389444083</v>
      </c>
      <c r="K198" s="15">
        <f t="shared" si="47"/>
        <v>1.1770736102893185</v>
      </c>
      <c r="L198" s="67">
        <v>29</v>
      </c>
      <c r="M198" s="47">
        <f t="shared" si="48"/>
        <v>34.135134698390232</v>
      </c>
      <c r="N198" s="32"/>
      <c r="O198" s="24">
        <f t="shared" si="49"/>
        <v>1.0953490056961881</v>
      </c>
      <c r="P198" s="90"/>
      <c r="R198" s="82">
        <f>16*(10*D198/$P205)^$Q205*$V198</f>
        <v>8.8612915267907351</v>
      </c>
      <c r="S198" s="4"/>
      <c r="T198" s="84">
        <v>0.83</v>
      </c>
      <c r="U198" s="84">
        <v>0.79</v>
      </c>
      <c r="V198" s="84">
        <f>($U198+($T198-$U198)*(($U$1-$V$1)/($U$1-$T$1)))</f>
        <v>0.82314159999999992</v>
      </c>
    </row>
    <row r="199" spans="1:22">
      <c r="A199" s="9">
        <v>1972</v>
      </c>
      <c r="B199" s="9">
        <v>3</v>
      </c>
      <c r="C199" s="10">
        <f>P!C200</f>
        <v>45.1</v>
      </c>
      <c r="D199" s="11">
        <f>P!D200</f>
        <v>8.5</v>
      </c>
      <c r="E199" s="9" t="s">
        <v>195</v>
      </c>
      <c r="F199" s="58">
        <v>3.45</v>
      </c>
      <c r="G199" s="59">
        <v>27.2</v>
      </c>
      <c r="H199" s="9">
        <v>26.3</v>
      </c>
      <c r="I199" s="15">
        <f t="shared" si="46"/>
        <v>26.685785000000003</v>
      </c>
      <c r="J199" s="15">
        <f t="shared" si="45"/>
        <v>4.9041575944798605</v>
      </c>
      <c r="K199" s="15">
        <f t="shared" si="47"/>
        <v>2.0008962985477829</v>
      </c>
      <c r="L199" s="67">
        <v>31</v>
      </c>
      <c r="M199" s="47">
        <f t="shared" si="48"/>
        <v>62.027785254981268</v>
      </c>
      <c r="N199" s="32"/>
      <c r="O199" s="24">
        <f t="shared" si="49"/>
        <v>2.2330562706344708</v>
      </c>
      <c r="P199" s="90"/>
      <c r="R199" s="82">
        <f>16*(10*D199/$P205)^$Q205*$V199</f>
        <v>18.037477991503934</v>
      </c>
      <c r="S199" s="4"/>
      <c r="T199" s="84">
        <v>0.81</v>
      </c>
      <c r="U199" s="84">
        <v>0.75</v>
      </c>
      <c r="V199" s="84">
        <f t="shared" ref="V199:V205" si="50">($U199+($T199-$U199)*(($U$1-$V$1)/($U$1-$T$1)))</f>
        <v>0.79971239999999999</v>
      </c>
    </row>
    <row r="200" spans="1:22">
      <c r="A200" s="9">
        <v>1972</v>
      </c>
      <c r="B200" s="9">
        <v>4</v>
      </c>
      <c r="C200" s="10">
        <f>P!C201</f>
        <v>52</v>
      </c>
      <c r="D200" s="11">
        <f>P!D201</f>
        <v>14.91</v>
      </c>
      <c r="E200" s="9" t="s">
        <v>196</v>
      </c>
      <c r="F200" s="58">
        <v>9.8000000000000007</v>
      </c>
      <c r="G200" s="59">
        <v>34.700000000000003</v>
      </c>
      <c r="H200" s="9">
        <v>34.1</v>
      </c>
      <c r="I200" s="15">
        <f t="shared" si="46"/>
        <v>34.357190000000003</v>
      </c>
      <c r="J200" s="15">
        <f t="shared" si="45"/>
        <v>7.5447666845550243</v>
      </c>
      <c r="K200" s="15">
        <f t="shared" si="47"/>
        <v>3.0782648072984498</v>
      </c>
      <c r="L200" s="67">
        <v>30</v>
      </c>
      <c r="M200" s="47">
        <f t="shared" si="48"/>
        <v>92.347944218953486</v>
      </c>
      <c r="N200" s="32"/>
      <c r="O200" s="24">
        <f t="shared" si="49"/>
        <v>5.2288305221587423</v>
      </c>
      <c r="P200" s="90"/>
      <c r="R200" s="82">
        <f>16*(10*D200/$P205)^$Q205*$V200</f>
        <v>45.461822764825172</v>
      </c>
      <c r="S200" s="4"/>
      <c r="T200" s="84">
        <v>0.84</v>
      </c>
      <c r="U200" s="84">
        <v>0.8</v>
      </c>
      <c r="V200" s="84">
        <f t="shared" si="50"/>
        <v>0.83314159999999993</v>
      </c>
    </row>
    <row r="201" spans="1:22">
      <c r="A201" s="9">
        <v>1972</v>
      </c>
      <c r="B201" s="9">
        <v>5</v>
      </c>
      <c r="C201" s="10">
        <f>P!C202</f>
        <v>54.5</v>
      </c>
      <c r="D201" s="11">
        <f>P!D202</f>
        <v>18.66</v>
      </c>
      <c r="E201" s="9" t="s">
        <v>197</v>
      </c>
      <c r="F201" s="58">
        <v>11.09</v>
      </c>
      <c r="G201" s="59">
        <v>39.700000000000003</v>
      </c>
      <c r="H201" s="9">
        <v>39.5</v>
      </c>
      <c r="I201" s="15">
        <f t="shared" si="46"/>
        <v>39.585729999999998</v>
      </c>
      <c r="J201" s="15">
        <f t="shared" si="45"/>
        <v>11.441721666512404</v>
      </c>
      <c r="K201" s="15">
        <f t="shared" si="47"/>
        <v>4.6682224399370602</v>
      </c>
      <c r="L201" s="67">
        <v>31</v>
      </c>
      <c r="M201" s="47">
        <f t="shared" si="48"/>
        <v>144.71489563804886</v>
      </c>
      <c r="N201" s="32"/>
      <c r="O201" s="24">
        <f t="shared" si="49"/>
        <v>7.3437796181011716</v>
      </c>
      <c r="P201" s="90"/>
      <c r="R201" s="82">
        <f>16*(10*D201/$P205)^$Q205*$V201</f>
        <v>64.177766629258116</v>
      </c>
      <c r="S201" s="4"/>
      <c r="T201" s="84">
        <v>0.83</v>
      </c>
      <c r="U201" s="84">
        <v>0.81</v>
      </c>
      <c r="V201" s="84">
        <f t="shared" si="50"/>
        <v>0.82657079999999994</v>
      </c>
    </row>
    <row r="202" spans="1:22">
      <c r="A202" s="9">
        <v>1972</v>
      </c>
      <c r="B202" s="9">
        <v>6</v>
      </c>
      <c r="C202" s="10">
        <f>P!C203</f>
        <v>7</v>
      </c>
      <c r="D202" s="11">
        <f>P!D203</f>
        <v>23.92</v>
      </c>
      <c r="E202" s="9" t="s">
        <v>198</v>
      </c>
      <c r="F202" s="58">
        <v>15.42</v>
      </c>
      <c r="G202" s="59">
        <v>41.9</v>
      </c>
      <c r="H202" s="9">
        <v>41.9</v>
      </c>
      <c r="I202" s="15">
        <f t="shared" si="46"/>
        <v>41.9</v>
      </c>
      <c r="J202" s="15">
        <f t="shared" si="45"/>
        <v>14.434861372328397</v>
      </c>
      <c r="K202" s="15">
        <f t="shared" si="47"/>
        <v>5.8894234399099856</v>
      </c>
      <c r="L202" s="67">
        <v>30</v>
      </c>
      <c r="M202" s="47">
        <f t="shared" si="48"/>
        <v>176.68270319729956</v>
      </c>
      <c r="N202" s="32"/>
      <c r="O202" s="24">
        <f t="shared" si="49"/>
        <v>10.695567498934327</v>
      </c>
      <c r="P202" s="91"/>
      <c r="R202" s="82">
        <f>16*(10*D202/$P205)^$Q205*$V202</f>
        <v>117.96931385550424</v>
      </c>
      <c r="S202" s="4"/>
      <c r="T202" s="84">
        <v>1.03</v>
      </c>
      <c r="U202" s="84">
        <v>1.02</v>
      </c>
      <c r="V202" s="84">
        <f t="shared" si="50"/>
        <v>1.0282854000000001</v>
      </c>
    </row>
    <row r="203" spans="1:22">
      <c r="A203" s="9">
        <v>1972</v>
      </c>
      <c r="B203" s="9">
        <v>7</v>
      </c>
      <c r="C203" s="10">
        <f>P!C204</f>
        <v>21.8</v>
      </c>
      <c r="D203" s="11">
        <f>P!D204</f>
        <v>25.63</v>
      </c>
      <c r="E203" s="9">
        <v>29.97</v>
      </c>
      <c r="F203" s="58">
        <v>17.75</v>
      </c>
      <c r="G203" s="59">
        <v>40.799999999999997</v>
      </c>
      <c r="H203" s="9">
        <v>40.799999999999997</v>
      </c>
      <c r="I203" s="15">
        <f t="shared" si="46"/>
        <v>40.799999999999997</v>
      </c>
      <c r="J203" s="15">
        <f t="shared" si="45"/>
        <v>14.246672188086579</v>
      </c>
      <c r="K203" s="15">
        <f t="shared" si="47"/>
        <v>5.812642252739324</v>
      </c>
      <c r="L203" s="67">
        <v>31</v>
      </c>
      <c r="M203" s="47">
        <f t="shared" si="48"/>
        <v>180.19190983491904</v>
      </c>
      <c r="N203" s="32"/>
      <c r="O203" s="24">
        <f t="shared" si="49"/>
        <v>11.874212129189285</v>
      </c>
      <c r="P203" s="91"/>
      <c r="R203" s="82">
        <f>16*(10*D203/$P205)^$Q205*$V203</f>
        <v>142.38406707137517</v>
      </c>
      <c r="S203" s="4"/>
      <c r="T203" s="84">
        <v>1.1100000000000001</v>
      </c>
      <c r="U203" s="84">
        <v>1.1299999999999999</v>
      </c>
      <c r="V203" s="84">
        <f t="shared" si="50"/>
        <v>1.1134292000000001</v>
      </c>
    </row>
    <row r="204" spans="1:22">
      <c r="A204" s="9">
        <v>1972</v>
      </c>
      <c r="B204" s="9">
        <v>8</v>
      </c>
      <c r="C204" s="10">
        <f>P!C205</f>
        <v>5</v>
      </c>
      <c r="D204" s="11">
        <f>P!D205</f>
        <v>26.02</v>
      </c>
      <c r="E204" s="9">
        <v>30.75</v>
      </c>
      <c r="F204" s="58">
        <v>18.38</v>
      </c>
      <c r="G204" s="59">
        <v>36.700000000000003</v>
      </c>
      <c r="H204" s="9">
        <v>36.299999999999997</v>
      </c>
      <c r="I204" s="15">
        <f t="shared" si="46"/>
        <v>36.47146</v>
      </c>
      <c r="J204" s="15">
        <f t="shared" si="45"/>
        <v>12.928204347617745</v>
      </c>
      <c r="K204" s="15">
        <f t="shared" si="47"/>
        <v>5.2747073738280399</v>
      </c>
      <c r="L204" s="67">
        <v>31</v>
      </c>
      <c r="M204" s="47">
        <f t="shared" si="48"/>
        <v>163.51592858866923</v>
      </c>
      <c r="N204" s="32"/>
      <c r="O204" s="24">
        <f t="shared" si="49"/>
        <v>12.148835563813302</v>
      </c>
      <c r="P204" s="91"/>
      <c r="R204" s="82">
        <f>16*(10*D204/$P205)^$Q205*$V204</f>
        <v>163.27769804950728</v>
      </c>
      <c r="S204" s="4"/>
      <c r="T204" s="84">
        <v>1.24</v>
      </c>
      <c r="U204" s="84">
        <v>1.28</v>
      </c>
      <c r="V204" s="84">
        <f t="shared" si="50"/>
        <v>1.2468584</v>
      </c>
    </row>
    <row r="205" spans="1:22" s="2" customFormat="1">
      <c r="A205" s="12">
        <v>1972</v>
      </c>
      <c r="B205" s="12">
        <v>9</v>
      </c>
      <c r="C205" s="10">
        <f>P!C206</f>
        <v>87.9</v>
      </c>
      <c r="D205" s="11">
        <f>P!D206</f>
        <v>19.91</v>
      </c>
      <c r="E205" s="12">
        <v>25.51</v>
      </c>
      <c r="F205" s="57">
        <v>14.12</v>
      </c>
      <c r="G205" s="60">
        <v>30</v>
      </c>
      <c r="H205" s="12">
        <v>29.2</v>
      </c>
      <c r="I205" s="12">
        <f t="shared" si="46"/>
        <v>29.542919999999999</v>
      </c>
      <c r="J205" s="12">
        <f t="shared" si="45"/>
        <v>8.6476807636936943</v>
      </c>
      <c r="K205" s="15">
        <f t="shared" si="47"/>
        <v>3.5282537515870271</v>
      </c>
      <c r="L205" s="12">
        <v>30</v>
      </c>
      <c r="M205" s="47">
        <f t="shared" si="48"/>
        <v>105.84761254761081</v>
      </c>
      <c r="N205" s="31">
        <f>SUM( M194:M205)</f>
        <v>1110.6276924197359</v>
      </c>
      <c r="O205" s="48">
        <f t="shared" si="49"/>
        <v>8.101273627996056</v>
      </c>
      <c r="P205" s="49">
        <f>SUM(O194:O205)</f>
        <v>68.322533857340758</v>
      </c>
      <c r="Q205" s="81">
        <f>6.75*10^(-7)*P205^3-7.71*10^(-5)*P205^2+1.792*10^(-2)*P205+0.49239</f>
        <v>1.5721054504858034</v>
      </c>
      <c r="R205" s="85">
        <f>16*(10*D205/$P205)^$Q205*$V205</f>
        <v>108.05896057449243</v>
      </c>
      <c r="S205" s="93">
        <f>SUM(R194:R205)</f>
        <v>784.38059489647867</v>
      </c>
      <c r="T205" s="95">
        <v>1.25</v>
      </c>
      <c r="U205" s="95">
        <v>1.29</v>
      </c>
      <c r="V205" s="95">
        <f t="shared" si="50"/>
        <v>1.2568584</v>
      </c>
    </row>
    <row r="206" spans="1:22" ht="18">
      <c r="A206" s="9">
        <v>1972</v>
      </c>
      <c r="B206" s="9">
        <v>10</v>
      </c>
      <c r="C206" s="10">
        <f>P!C207</f>
        <v>158.4</v>
      </c>
      <c r="D206" s="11">
        <f>P!D207</f>
        <v>13.58</v>
      </c>
      <c r="E206" s="9">
        <v>17.760000000000002</v>
      </c>
      <c r="F206" s="58">
        <v>8.82</v>
      </c>
      <c r="G206" s="59">
        <v>22.5</v>
      </c>
      <c r="H206" s="9">
        <v>21.4</v>
      </c>
      <c r="I206" s="15">
        <f t="shared" si="46"/>
        <v>21.871514999999999</v>
      </c>
      <c r="J206" s="15">
        <f t="shared" si="45"/>
        <v>4.7198522262839022</v>
      </c>
      <c r="K206" s="15">
        <f t="shared" si="47"/>
        <v>1.9256997083238321</v>
      </c>
      <c r="L206" s="9">
        <v>31</v>
      </c>
      <c r="M206" s="47">
        <f t="shared" si="48"/>
        <v>59.696690958038793</v>
      </c>
      <c r="N206" s="32"/>
      <c r="O206" s="24">
        <f>(D206/5)^1.514</f>
        <v>4.5390991056356045</v>
      </c>
      <c r="P206" s="43"/>
      <c r="R206" s="82">
        <f>16*(10*D206/$P217)^$Q217*$V206</f>
        <v>61.733529855347406</v>
      </c>
      <c r="S206" s="4"/>
      <c r="T206" s="84">
        <v>1.27</v>
      </c>
      <c r="U206" s="84">
        <v>1.31</v>
      </c>
      <c r="V206" s="84">
        <f>($U206+($T206-$U206)*(($U$1-$V$1)/($U$1-$T$1)))</f>
        <v>1.2768584000000001</v>
      </c>
    </row>
    <row r="207" spans="1:22">
      <c r="A207" s="9">
        <v>1972</v>
      </c>
      <c r="B207" s="9">
        <v>11</v>
      </c>
      <c r="C207" s="10">
        <f>P!C208</f>
        <v>21.5</v>
      </c>
      <c r="D207" s="11">
        <f>P!D208</f>
        <v>10.87</v>
      </c>
      <c r="E207" s="9">
        <v>15.86</v>
      </c>
      <c r="F207" s="58">
        <v>6.05</v>
      </c>
      <c r="G207" s="59">
        <v>16.3</v>
      </c>
      <c r="H207" s="9">
        <v>15.1</v>
      </c>
      <c r="I207" s="15">
        <f t="shared" si="46"/>
        <v>15.614380000000001</v>
      </c>
      <c r="J207" s="15">
        <f t="shared" si="45"/>
        <v>3.2248890455400394</v>
      </c>
      <c r="K207" s="15">
        <f t="shared" si="47"/>
        <v>1.3157547305803361</v>
      </c>
      <c r="L207" s="67">
        <v>30</v>
      </c>
      <c r="M207" s="47">
        <f t="shared" si="48"/>
        <v>39.47264191741008</v>
      </c>
      <c r="N207" s="32"/>
      <c r="O207" s="24">
        <f t="shared" ref="O207:O217" si="51">(D207/5)^1.514</f>
        <v>3.2404919221068313</v>
      </c>
      <c r="P207" s="90"/>
      <c r="R207" s="82">
        <f>16*(10*D207/$P217)^$Q217*$V207</f>
        <v>40.724135398833724</v>
      </c>
      <c r="S207" s="4"/>
      <c r="T207" s="84">
        <v>1.18</v>
      </c>
      <c r="U207" s="84">
        <v>1.21</v>
      </c>
      <c r="V207" s="84">
        <f>($U207+($T207-$U207)*(($U$1-$V$1)/($U$1-$T$1)))</f>
        <v>1.1851437999999999</v>
      </c>
    </row>
    <row r="208" spans="1:22">
      <c r="A208" s="9">
        <v>1972</v>
      </c>
      <c r="B208" s="9">
        <v>12</v>
      </c>
      <c r="C208" s="10">
        <f>P!C209</f>
        <v>0</v>
      </c>
      <c r="D208" s="11">
        <f>P!D209</f>
        <v>5.51</v>
      </c>
      <c r="E208" s="9">
        <v>9.16</v>
      </c>
      <c r="F208" s="58">
        <v>1.69</v>
      </c>
      <c r="G208" s="59">
        <v>13.6</v>
      </c>
      <c r="H208" s="9">
        <v>12.4</v>
      </c>
      <c r="I208" s="15">
        <f t="shared" si="46"/>
        <v>12.914380000000001</v>
      </c>
      <c r="J208" s="15">
        <f t="shared" si="45"/>
        <v>1.8923609242344424</v>
      </c>
      <c r="K208" s="15">
        <f t="shared" si="47"/>
        <v>0.77208325708765246</v>
      </c>
      <c r="L208" s="67">
        <v>31</v>
      </c>
      <c r="M208" s="47">
        <f t="shared" si="48"/>
        <v>23.934580969717228</v>
      </c>
      <c r="N208" s="32"/>
      <c r="O208" s="24">
        <f t="shared" si="51"/>
        <v>1.1584116968837377</v>
      </c>
      <c r="P208" s="90"/>
      <c r="R208" s="82">
        <f>16*(10*D208/$P217)^$Q217*$V208</f>
        <v>12.60224867335474</v>
      </c>
      <c r="S208" s="4"/>
      <c r="T208" s="84">
        <v>1.04</v>
      </c>
      <c r="U208" s="84">
        <v>1.04</v>
      </c>
      <c r="V208" s="84">
        <f>($U208+($T208-$U208)*(($U$1-$V$1)/($U$1-$T$1)))</f>
        <v>1.04</v>
      </c>
    </row>
    <row r="209" spans="1:22">
      <c r="A209" s="9">
        <v>1973</v>
      </c>
      <c r="B209" s="9">
        <v>1</v>
      </c>
      <c r="C209" s="10">
        <f>P!C210</f>
        <v>126.2</v>
      </c>
      <c r="D209" s="11">
        <f>P!D210</f>
        <v>3.56</v>
      </c>
      <c r="E209" s="9" t="s">
        <v>199</v>
      </c>
      <c r="F209" s="56">
        <v>0.34</v>
      </c>
      <c r="G209" s="59">
        <v>15</v>
      </c>
      <c r="H209" s="9">
        <v>13.8</v>
      </c>
      <c r="I209" s="15">
        <f t="shared" si="46"/>
        <v>14.314380000000002</v>
      </c>
      <c r="J209" s="15">
        <f t="shared" si="45"/>
        <v>1.7552769501916961</v>
      </c>
      <c r="K209" s="15">
        <f t="shared" si="47"/>
        <v>0.71615299567821189</v>
      </c>
      <c r="L209" s="67">
        <v>31</v>
      </c>
      <c r="M209" s="47">
        <f t="shared" si="48"/>
        <v>22.200742866024569</v>
      </c>
      <c r="N209" s="32"/>
      <c r="O209" s="24">
        <f t="shared" si="51"/>
        <v>0.59793601176084299</v>
      </c>
      <c r="P209" s="90"/>
      <c r="R209" s="82">
        <f>16*(10*D209/$P217)^$Q217*$V209</f>
        <v>5.9308771701169585</v>
      </c>
      <c r="S209" s="4"/>
      <c r="T209" s="84">
        <v>0.96</v>
      </c>
      <c r="U209" s="84">
        <v>0.94</v>
      </c>
      <c r="V209" s="84">
        <f>($U209+($T209-$U209)*(($U$1-$V$1)/($U$1-$T$1)))</f>
        <v>0.95657079999999994</v>
      </c>
    </row>
    <row r="210" spans="1:22">
      <c r="A210" s="9">
        <v>1973</v>
      </c>
      <c r="B210" s="9">
        <v>2</v>
      </c>
      <c r="C210" s="10">
        <f>P!C211</f>
        <v>116.8</v>
      </c>
      <c r="D210" s="11">
        <f>P!D211</f>
        <v>7.17</v>
      </c>
      <c r="E210" s="9" t="s">
        <v>200</v>
      </c>
      <c r="F210" s="56">
        <v>3.25</v>
      </c>
      <c r="G210" s="59">
        <v>20.04</v>
      </c>
      <c r="H210" s="9">
        <v>19.2</v>
      </c>
      <c r="I210" s="15">
        <f t="shared" si="46"/>
        <v>19.560065999999999</v>
      </c>
      <c r="J210" s="15">
        <f t="shared" si="45"/>
        <v>3.1171812610749399</v>
      </c>
      <c r="K210" s="15">
        <f t="shared" si="47"/>
        <v>1.2718099545185755</v>
      </c>
      <c r="L210" s="67">
        <v>29</v>
      </c>
      <c r="M210" s="47">
        <f t="shared" si="48"/>
        <v>36.882488681038687</v>
      </c>
      <c r="N210" s="32"/>
      <c r="O210" s="24">
        <f t="shared" si="51"/>
        <v>1.7258991510324262</v>
      </c>
      <c r="P210" s="90"/>
      <c r="R210" s="82">
        <f>16*(10*D210/$P217)^$Q217*$V210</f>
        <v>14.939480753816801</v>
      </c>
      <c r="S210" s="4"/>
      <c r="T210" s="84">
        <v>0.83</v>
      </c>
      <c r="U210" s="84">
        <v>0.79</v>
      </c>
      <c r="V210" s="84">
        <f>($U210+($T210-$U210)*(($U$1-$V$1)/($U$1-$T$1)))</f>
        <v>0.82314159999999992</v>
      </c>
    </row>
    <row r="211" spans="1:22">
      <c r="A211" s="9">
        <v>1973</v>
      </c>
      <c r="B211" s="9">
        <v>3</v>
      </c>
      <c r="C211" s="10">
        <f>P!C212</f>
        <v>66.8</v>
      </c>
      <c r="D211" s="11">
        <f>P!D212</f>
        <v>6.84</v>
      </c>
      <c r="E211" s="9" t="s">
        <v>201</v>
      </c>
      <c r="F211" s="56">
        <v>2.11</v>
      </c>
      <c r="G211" s="59">
        <v>27.2</v>
      </c>
      <c r="H211" s="9">
        <v>26.3</v>
      </c>
      <c r="I211" s="15">
        <f t="shared" si="46"/>
        <v>26.685785000000003</v>
      </c>
      <c r="J211" s="15">
        <f t="shared" si="45"/>
        <v>4.4039912593397128</v>
      </c>
      <c r="K211" s="15">
        <f t="shared" si="47"/>
        <v>1.7968284338106026</v>
      </c>
      <c r="L211" s="67">
        <v>31</v>
      </c>
      <c r="M211" s="47">
        <f t="shared" si="48"/>
        <v>55.701681448128681</v>
      </c>
      <c r="N211" s="32"/>
      <c r="O211" s="24">
        <f t="shared" si="51"/>
        <v>1.6070683624529882</v>
      </c>
      <c r="P211" s="90"/>
      <c r="R211" s="82">
        <f>16*(10*D211/$P217)^$Q217*$V211</f>
        <v>13.502161865401568</v>
      </c>
      <c r="S211" s="4"/>
      <c r="T211" s="84">
        <v>0.81</v>
      </c>
      <c r="U211" s="84">
        <v>0.75</v>
      </c>
      <c r="V211" s="84">
        <f t="shared" ref="V211:V217" si="52">($U211+($T211-$U211)*(($U$1-$V$1)/($U$1-$T$1)))</f>
        <v>0.79971239999999999</v>
      </c>
    </row>
    <row r="212" spans="1:22">
      <c r="A212" s="9">
        <v>1973</v>
      </c>
      <c r="B212" s="9">
        <v>4</v>
      </c>
      <c r="C212" s="10">
        <f>P!C213</f>
        <v>70</v>
      </c>
      <c r="D212" s="11">
        <f>P!D213</f>
        <v>13.21</v>
      </c>
      <c r="E212" s="9" t="s">
        <v>202</v>
      </c>
      <c r="F212" s="56">
        <v>7.68</v>
      </c>
      <c r="G212" s="59">
        <v>34.700000000000003</v>
      </c>
      <c r="H212" s="9">
        <v>34.1</v>
      </c>
      <c r="I212" s="15">
        <f t="shared" si="46"/>
        <v>34.357190000000003</v>
      </c>
      <c r="J212" s="15">
        <f t="shared" si="45"/>
        <v>7.4245233846762</v>
      </c>
      <c r="K212" s="15">
        <f t="shared" si="47"/>
        <v>3.0292055409478893</v>
      </c>
      <c r="L212" s="67">
        <v>30</v>
      </c>
      <c r="M212" s="47">
        <f t="shared" si="48"/>
        <v>90.876166228436674</v>
      </c>
      <c r="N212" s="32"/>
      <c r="O212" s="24">
        <f t="shared" si="51"/>
        <v>4.3531765328145529</v>
      </c>
      <c r="P212" s="90"/>
      <c r="R212" s="82">
        <f>16*(10*D212/$P217)^$Q217*$V212</f>
        <v>38.609412611775447</v>
      </c>
      <c r="S212" s="4"/>
      <c r="T212" s="84">
        <v>0.84</v>
      </c>
      <c r="U212" s="84">
        <v>0.8</v>
      </c>
      <c r="V212" s="84">
        <f t="shared" si="52"/>
        <v>0.83314159999999993</v>
      </c>
    </row>
    <row r="213" spans="1:22">
      <c r="A213" s="9">
        <v>1973</v>
      </c>
      <c r="B213" s="9">
        <v>5</v>
      </c>
      <c r="C213" s="10">
        <f>P!C214</f>
        <v>28.8</v>
      </c>
      <c r="D213" s="11">
        <f>P!D214</f>
        <v>18.72</v>
      </c>
      <c r="E213" s="9" t="s">
        <v>203</v>
      </c>
      <c r="F213" s="56">
        <v>11.28</v>
      </c>
      <c r="G213" s="59">
        <v>39.700000000000003</v>
      </c>
      <c r="H213" s="9">
        <v>39.5</v>
      </c>
      <c r="I213" s="15">
        <f t="shared" si="46"/>
        <v>39.585729999999998</v>
      </c>
      <c r="J213" s="15">
        <f t="shared" si="45"/>
        <v>11.246315820990805</v>
      </c>
      <c r="K213" s="15">
        <f t="shared" si="47"/>
        <v>4.588496854964248</v>
      </c>
      <c r="L213" s="67">
        <v>31</v>
      </c>
      <c r="M213" s="47">
        <f t="shared" si="48"/>
        <v>142.24340250389167</v>
      </c>
      <c r="N213" s="32"/>
      <c r="O213" s="24">
        <f t="shared" si="51"/>
        <v>7.3795598930320727</v>
      </c>
      <c r="P213" s="90"/>
      <c r="R213" s="82">
        <f>16*(10*D213/$P217)^$Q217*$V213</f>
        <v>65.390576827019231</v>
      </c>
      <c r="S213" s="4"/>
      <c r="T213" s="84">
        <v>0.83</v>
      </c>
      <c r="U213" s="84">
        <v>0.81</v>
      </c>
      <c r="V213" s="84">
        <f t="shared" si="52"/>
        <v>0.82657079999999994</v>
      </c>
    </row>
    <row r="214" spans="1:22">
      <c r="A214" s="9">
        <v>1973</v>
      </c>
      <c r="B214" s="9">
        <v>6</v>
      </c>
      <c r="C214" s="10">
        <f>P!C215</f>
        <v>29.9</v>
      </c>
      <c r="D214" s="11">
        <f>P!D215</f>
        <v>21.75</v>
      </c>
      <c r="E214" s="9" t="s">
        <v>204</v>
      </c>
      <c r="F214" s="56">
        <v>13.55</v>
      </c>
      <c r="G214" s="59">
        <v>41.9</v>
      </c>
      <c r="H214" s="9">
        <v>41.9</v>
      </c>
      <c r="I214" s="15">
        <f t="shared" si="46"/>
        <v>41.9</v>
      </c>
      <c r="J214" s="15">
        <f t="shared" si="45"/>
        <v>13.784538122475592</v>
      </c>
      <c r="K214" s="15">
        <f t="shared" si="47"/>
        <v>5.6240915539700413</v>
      </c>
      <c r="L214" s="67">
        <v>30</v>
      </c>
      <c r="M214" s="47">
        <f t="shared" si="48"/>
        <v>168.72274661910123</v>
      </c>
      <c r="N214" s="32"/>
      <c r="O214" s="24">
        <f t="shared" si="51"/>
        <v>9.2613166880338547</v>
      </c>
      <c r="P214" s="91"/>
      <c r="R214" s="82">
        <f>16*(10*D214/$P217)^$Q217*$V214</f>
        <v>102.39948553519001</v>
      </c>
      <c r="S214" s="4"/>
      <c r="T214" s="84">
        <v>1.03</v>
      </c>
      <c r="U214" s="84">
        <v>1.02</v>
      </c>
      <c r="V214" s="84">
        <f t="shared" si="52"/>
        <v>1.0282854000000001</v>
      </c>
    </row>
    <row r="215" spans="1:22">
      <c r="A215" s="9">
        <v>1973</v>
      </c>
      <c r="B215" s="9">
        <v>7</v>
      </c>
      <c r="C215" s="10">
        <f>P!C216</f>
        <v>19.5</v>
      </c>
      <c r="D215" s="11">
        <f>P!D216</f>
        <v>25.67</v>
      </c>
      <c r="E215" s="9">
        <v>29.9</v>
      </c>
      <c r="F215" s="56">
        <v>17.579999999999998</v>
      </c>
      <c r="G215" s="59">
        <v>40.799999999999997</v>
      </c>
      <c r="H215" s="9">
        <v>40.799999999999997</v>
      </c>
      <c r="I215" s="15">
        <f t="shared" si="46"/>
        <v>40.799999999999997</v>
      </c>
      <c r="J215" s="15">
        <f t="shared" si="45"/>
        <v>14.318020939266697</v>
      </c>
      <c r="K215" s="15">
        <f t="shared" si="47"/>
        <v>5.8417525432208119</v>
      </c>
      <c r="L215" s="67">
        <v>31</v>
      </c>
      <c r="M215" s="47">
        <f t="shared" si="48"/>
        <v>181.09432883984516</v>
      </c>
      <c r="N215" s="32"/>
      <c r="O215" s="24">
        <f t="shared" si="51"/>
        <v>11.902280433527006</v>
      </c>
      <c r="P215" s="91"/>
      <c r="R215" s="82">
        <f>16*(10*D215/$P217)^$Q217*$V215</f>
        <v>142.9708581328174</v>
      </c>
      <c r="S215" s="4"/>
      <c r="T215" s="84">
        <v>1.1100000000000001</v>
      </c>
      <c r="U215" s="84">
        <v>1.1299999999999999</v>
      </c>
      <c r="V215" s="84">
        <f t="shared" si="52"/>
        <v>1.1134292000000001</v>
      </c>
    </row>
    <row r="216" spans="1:22">
      <c r="A216" s="9">
        <v>1973</v>
      </c>
      <c r="B216" s="9">
        <v>8</v>
      </c>
      <c r="C216" s="10">
        <f>P!C217</f>
        <v>0.5</v>
      </c>
      <c r="D216" s="11">
        <f>P!D217</f>
        <v>24.45</v>
      </c>
      <c r="E216" s="9">
        <v>29.62</v>
      </c>
      <c r="F216" s="56">
        <v>16.329999999999998</v>
      </c>
      <c r="G216" s="59">
        <v>36.700000000000003</v>
      </c>
      <c r="H216" s="9">
        <v>36.299999999999997</v>
      </c>
      <c r="I216" s="15">
        <f t="shared" si="46"/>
        <v>36.47146</v>
      </c>
      <c r="J216" s="15">
        <f t="shared" si="45"/>
        <v>12.920228333137812</v>
      </c>
      <c r="K216" s="15">
        <f t="shared" si="47"/>
        <v>5.2714531599202274</v>
      </c>
      <c r="L216" s="67">
        <v>31</v>
      </c>
      <c r="M216" s="47">
        <f t="shared" si="48"/>
        <v>163.41504795752707</v>
      </c>
      <c r="N216" s="32"/>
      <c r="O216" s="24">
        <f t="shared" si="51"/>
        <v>11.056396701412666</v>
      </c>
      <c r="P216" s="91"/>
      <c r="R216" s="82">
        <f>16*(10*D216/$P217)^$Q217*$V216</f>
        <v>148.58034438602394</v>
      </c>
      <c r="S216" s="4"/>
      <c r="T216" s="84">
        <v>1.24</v>
      </c>
      <c r="U216" s="84">
        <v>1.28</v>
      </c>
      <c r="V216" s="84">
        <f t="shared" si="52"/>
        <v>1.2468584</v>
      </c>
    </row>
    <row r="217" spans="1:22" s="2" customFormat="1">
      <c r="A217" s="12">
        <v>1973</v>
      </c>
      <c r="B217" s="12">
        <v>9</v>
      </c>
      <c r="C217" s="10">
        <f>P!C218</f>
        <v>24.2</v>
      </c>
      <c r="D217" s="11">
        <f>P!D218</f>
        <v>21.69</v>
      </c>
      <c r="E217" s="12">
        <v>27.15</v>
      </c>
      <c r="F217" s="57">
        <v>14.85</v>
      </c>
      <c r="G217" s="60">
        <v>30</v>
      </c>
      <c r="H217" s="12">
        <v>29.2</v>
      </c>
      <c r="I217" s="12">
        <f t="shared" si="46"/>
        <v>29.542919999999999</v>
      </c>
      <c r="J217" s="12">
        <f t="shared" si="45"/>
        <v>9.4106786556013002</v>
      </c>
      <c r="K217" s="15">
        <f t="shared" si="47"/>
        <v>3.8395568914853304</v>
      </c>
      <c r="L217" s="12">
        <v>30</v>
      </c>
      <c r="M217" s="47">
        <f t="shared" si="48"/>
        <v>115.18670674455991</v>
      </c>
      <c r="N217" s="31">
        <f>SUM( M206:M217)</f>
        <v>1099.4272257337198</v>
      </c>
      <c r="O217" s="48">
        <f t="shared" si="51"/>
        <v>9.2226637551677371</v>
      </c>
      <c r="P217" s="49">
        <f>SUM(O206:O217)</f>
        <v>66.044300253860314</v>
      </c>
      <c r="Q217" s="81">
        <f>6.75*10^(-7)*P217^3-7.71*10^(-5)*P217^2+1.792*10^(-2)*P217+0.49239</f>
        <v>1.534056087153632</v>
      </c>
      <c r="R217" s="85">
        <f>16*(10*D217/$P217)^$Q217*$V217</f>
        <v>124.63213532010894</v>
      </c>
      <c r="S217" s="93">
        <f>SUM(R206:R217)</f>
        <v>772.01524652980606</v>
      </c>
      <c r="T217" s="95">
        <v>1.25</v>
      </c>
      <c r="U217" s="95">
        <v>1.29</v>
      </c>
      <c r="V217" s="95">
        <f t="shared" si="52"/>
        <v>1.2568584</v>
      </c>
    </row>
    <row r="218" spans="1:22" ht="18">
      <c r="A218" s="9">
        <v>1973</v>
      </c>
      <c r="B218" s="9">
        <v>10</v>
      </c>
      <c r="C218" s="10">
        <f>P!C219</f>
        <v>50.9</v>
      </c>
      <c r="D218" s="11">
        <f>P!D219</f>
        <v>16.25</v>
      </c>
      <c r="E218" s="9">
        <v>20.68</v>
      </c>
      <c r="F218" s="56">
        <v>11.3</v>
      </c>
      <c r="G218" s="59">
        <v>22.5</v>
      </c>
      <c r="H218" s="9">
        <v>21.4</v>
      </c>
      <c r="I218" s="15">
        <f t="shared" si="46"/>
        <v>21.871514999999999</v>
      </c>
      <c r="J218" s="15">
        <f t="shared" si="45"/>
        <v>5.2459631830662579</v>
      </c>
      <c r="K218" s="15">
        <f t="shared" si="47"/>
        <v>2.1403529786910331</v>
      </c>
      <c r="L218" s="9">
        <v>31</v>
      </c>
      <c r="M218" s="47">
        <f t="shared" si="48"/>
        <v>66.350942339422033</v>
      </c>
      <c r="N218" s="32"/>
      <c r="O218" s="24">
        <f>(D218/5)^1.514</f>
        <v>5.9565035989420556</v>
      </c>
      <c r="P218" s="43"/>
      <c r="R218" s="82">
        <f>16*(10*D218/$P229)^$Q229*$V218</f>
        <v>81.353047288041452</v>
      </c>
      <c r="S218" s="4"/>
      <c r="T218" s="84">
        <v>1.27</v>
      </c>
      <c r="U218" s="84">
        <v>1.31</v>
      </c>
      <c r="V218" s="84">
        <f>($U218+($T218-$U218)*(($U$1-$V$1)/($U$1-$T$1)))</f>
        <v>1.2768584000000001</v>
      </c>
    </row>
    <row r="219" spans="1:22">
      <c r="A219" s="9">
        <v>1973</v>
      </c>
      <c r="B219" s="9">
        <v>11</v>
      </c>
      <c r="C219" s="10">
        <f>P!C220</f>
        <v>52.8</v>
      </c>
      <c r="D219" s="11">
        <f>P!D220</f>
        <v>8.83</v>
      </c>
      <c r="E219" s="9">
        <v>13.13</v>
      </c>
      <c r="F219" s="56">
        <v>4.09</v>
      </c>
      <c r="G219" s="59">
        <v>16.3</v>
      </c>
      <c r="H219" s="9">
        <v>15.1</v>
      </c>
      <c r="I219" s="15">
        <f t="shared" si="46"/>
        <v>15.614380000000001</v>
      </c>
      <c r="J219" s="15">
        <f t="shared" si="45"/>
        <v>2.8754641811101345</v>
      </c>
      <c r="K219" s="15">
        <f t="shared" si="47"/>
        <v>1.1731893858929348</v>
      </c>
      <c r="L219" s="67">
        <v>30</v>
      </c>
      <c r="M219" s="47">
        <f t="shared" si="48"/>
        <v>35.19568157678804</v>
      </c>
      <c r="N219" s="32"/>
      <c r="O219" s="24">
        <f t="shared" ref="O219:O229" si="53">(D219/5)^1.514</f>
        <v>2.3656142010873267</v>
      </c>
      <c r="P219" s="90"/>
      <c r="R219" s="82">
        <f>16*(10*D219/$P229)^$Q229*$V219</f>
        <v>29.646079337003588</v>
      </c>
      <c r="S219" s="4"/>
      <c r="T219" s="84">
        <v>1.18</v>
      </c>
      <c r="U219" s="84">
        <v>1.21</v>
      </c>
      <c r="V219" s="84">
        <f>($U219+($T219-$U219)*(($U$1-$V$1)/($U$1-$T$1)))</f>
        <v>1.1851437999999999</v>
      </c>
    </row>
    <row r="220" spans="1:22">
      <c r="A220" s="9">
        <v>1973</v>
      </c>
      <c r="B220" s="9">
        <v>12</v>
      </c>
      <c r="C220" s="10">
        <f>P!C221</f>
        <v>51.4</v>
      </c>
      <c r="D220" s="11">
        <f>P!D221</f>
        <v>6.78</v>
      </c>
      <c r="E220" s="9">
        <v>10.92</v>
      </c>
      <c r="F220" s="56">
        <v>2.71</v>
      </c>
      <c r="G220" s="59">
        <v>13.6</v>
      </c>
      <c r="H220" s="9">
        <v>12.4</v>
      </c>
      <c r="I220" s="15">
        <f t="shared" si="46"/>
        <v>12.914380000000001</v>
      </c>
      <c r="J220" s="15">
        <f t="shared" si="45"/>
        <v>2.0919671199209069</v>
      </c>
      <c r="K220" s="15">
        <f t="shared" si="47"/>
        <v>0.85352258492772992</v>
      </c>
      <c r="L220" s="67">
        <v>31</v>
      </c>
      <c r="M220" s="47">
        <f t="shared" si="48"/>
        <v>26.459200132759626</v>
      </c>
      <c r="N220" s="32"/>
      <c r="O220" s="24">
        <f t="shared" si="53"/>
        <v>1.5857735507803552</v>
      </c>
      <c r="P220" s="90"/>
      <c r="R220" s="82">
        <f>16*(10*D220/$P229)^$Q229*$V220</f>
        <v>17.352684117838464</v>
      </c>
      <c r="S220" s="4"/>
      <c r="T220" s="84">
        <v>1.04</v>
      </c>
      <c r="U220" s="84">
        <v>1.04</v>
      </c>
      <c r="V220" s="84">
        <f>($U220+($T220-$U220)*(($U$1-$V$1)/($U$1-$T$1)))</f>
        <v>1.04</v>
      </c>
    </row>
    <row r="221" spans="1:22">
      <c r="A221" s="9">
        <v>1974</v>
      </c>
      <c r="B221" s="9">
        <v>1</v>
      </c>
      <c r="C221" s="10">
        <f>P!C222</f>
        <v>11.7</v>
      </c>
      <c r="D221" s="11">
        <f>P!D222</f>
        <v>2.75</v>
      </c>
      <c r="E221" s="9" t="s">
        <v>205</v>
      </c>
      <c r="F221" s="56">
        <v>-0.72</v>
      </c>
      <c r="G221" s="59">
        <v>15</v>
      </c>
      <c r="H221" s="9">
        <v>13.8</v>
      </c>
      <c r="I221" s="15">
        <f t="shared" si="46"/>
        <v>14.314380000000002</v>
      </c>
      <c r="J221" s="15">
        <f t="shared" si="45"/>
        <v>1.7849120609940796</v>
      </c>
      <c r="K221" s="15">
        <f t="shared" si="47"/>
        <v>0.72824412088558443</v>
      </c>
      <c r="L221" s="67">
        <v>31</v>
      </c>
      <c r="M221" s="47">
        <f t="shared" si="48"/>
        <v>22.575567747453118</v>
      </c>
      <c r="N221" s="32"/>
      <c r="O221" s="24">
        <f t="shared" si="53"/>
        <v>0.4044912318858927</v>
      </c>
      <c r="P221" s="90"/>
      <c r="R221" s="82">
        <f>16*(10*D221/$P229)^$Q229*$V221</f>
        <v>4.0025777339473612</v>
      </c>
      <c r="S221" s="4"/>
      <c r="T221" s="84">
        <v>0.96</v>
      </c>
      <c r="U221" s="84">
        <v>0.94</v>
      </c>
      <c r="V221" s="84">
        <f>($U221+($T221-$U221)*(($U$1-$V$1)/($U$1-$T$1)))</f>
        <v>0.95657079999999994</v>
      </c>
    </row>
    <row r="222" spans="1:22">
      <c r="A222" s="9">
        <v>1974</v>
      </c>
      <c r="B222" s="9">
        <v>2</v>
      </c>
      <c r="C222" s="10">
        <f>P!C223</f>
        <v>66.5</v>
      </c>
      <c r="D222" s="11">
        <f>P!D223</f>
        <v>7.09</v>
      </c>
      <c r="E222" s="9" t="s">
        <v>184</v>
      </c>
      <c r="F222" s="56">
        <v>2.7</v>
      </c>
      <c r="G222" s="59">
        <v>20.04</v>
      </c>
      <c r="H222" s="9">
        <v>19.2</v>
      </c>
      <c r="I222" s="15">
        <f t="shared" si="46"/>
        <v>19.560065999999999</v>
      </c>
      <c r="J222" s="15">
        <f t="shared" si="45"/>
        <v>3.2356853770796747</v>
      </c>
      <c r="K222" s="15">
        <f t="shared" si="47"/>
        <v>1.3201596338485073</v>
      </c>
      <c r="L222" s="67">
        <v>29</v>
      </c>
      <c r="M222" s="47">
        <f t="shared" si="48"/>
        <v>38.284629381606713</v>
      </c>
      <c r="N222" s="32"/>
      <c r="O222" s="24">
        <f t="shared" si="53"/>
        <v>1.6968279667016051</v>
      </c>
      <c r="P222" s="90"/>
      <c r="R222" s="82">
        <f>16*(10*D222/$P229)^$Q229*$V222</f>
        <v>14.70855772452987</v>
      </c>
      <c r="S222" s="4"/>
      <c r="T222" s="84">
        <v>0.83</v>
      </c>
      <c r="U222" s="84">
        <v>0.79</v>
      </c>
      <c r="V222" s="84">
        <f>($U222+($T222-$U222)*(($U$1-$V$1)/($U$1-$T$1)))</f>
        <v>0.82314159999999992</v>
      </c>
    </row>
    <row r="223" spans="1:22">
      <c r="A223" s="9">
        <v>1974</v>
      </c>
      <c r="B223" s="9">
        <v>3</v>
      </c>
      <c r="C223" s="10">
        <f>P!C224</f>
        <v>49.3</v>
      </c>
      <c r="D223" s="11">
        <f>P!D224</f>
        <v>8.2799999999999994</v>
      </c>
      <c r="E223" s="9" t="s">
        <v>206</v>
      </c>
      <c r="F223" s="56">
        <v>4.08</v>
      </c>
      <c r="G223" s="59">
        <v>27.2</v>
      </c>
      <c r="H223" s="9">
        <v>26.3</v>
      </c>
      <c r="I223" s="15">
        <f t="shared" si="46"/>
        <v>26.685785000000003</v>
      </c>
      <c r="J223" s="15">
        <f t="shared" si="45"/>
        <v>4.4648328442760432</v>
      </c>
      <c r="K223" s="15">
        <f t="shared" si="47"/>
        <v>1.8216518004646256</v>
      </c>
      <c r="L223" s="67">
        <v>31</v>
      </c>
      <c r="M223" s="47">
        <f t="shared" si="48"/>
        <v>56.47120581440339</v>
      </c>
      <c r="N223" s="32"/>
      <c r="O223" s="24">
        <f t="shared" si="53"/>
        <v>2.1461365125167848</v>
      </c>
      <c r="P223" s="90"/>
      <c r="R223" s="82">
        <f>16*(10*D223/$P229)^$Q229*$V223</f>
        <v>18.126652179862361</v>
      </c>
      <c r="S223" s="4"/>
      <c r="T223" s="84">
        <v>0.81</v>
      </c>
      <c r="U223" s="84">
        <v>0.75</v>
      </c>
      <c r="V223" s="84">
        <f t="shared" ref="V223:V229" si="54">($U223+($T223-$U223)*(($U$1-$V$1)/($U$1-$T$1)))</f>
        <v>0.79971239999999999</v>
      </c>
    </row>
    <row r="224" spans="1:22">
      <c r="A224" s="9">
        <v>1974</v>
      </c>
      <c r="B224" s="9">
        <v>4</v>
      </c>
      <c r="C224" s="10">
        <f>P!C225</f>
        <v>32.6</v>
      </c>
      <c r="D224" s="11">
        <f>P!D225</f>
        <v>11.37</v>
      </c>
      <c r="E224" s="9" t="s">
        <v>207</v>
      </c>
      <c r="F224" s="56">
        <v>5.53</v>
      </c>
      <c r="G224" s="59">
        <v>34.700000000000003</v>
      </c>
      <c r="H224" s="9">
        <v>34.1</v>
      </c>
      <c r="I224" s="15">
        <f t="shared" si="46"/>
        <v>34.357190000000003</v>
      </c>
      <c r="J224" s="15">
        <f t="shared" si="45"/>
        <v>7.15311233332723</v>
      </c>
      <c r="K224" s="15">
        <f t="shared" si="47"/>
        <v>2.9184698319975095</v>
      </c>
      <c r="L224" s="67">
        <v>30</v>
      </c>
      <c r="M224" s="47">
        <f t="shared" si="48"/>
        <v>87.55409495992528</v>
      </c>
      <c r="N224" s="32"/>
      <c r="O224" s="24">
        <f t="shared" si="53"/>
        <v>3.4688119524785512</v>
      </c>
      <c r="P224" s="90"/>
      <c r="R224" s="82">
        <f>16*(10*D224/$P229)^$Q229*$V224</f>
        <v>30.705712400340285</v>
      </c>
      <c r="S224" s="4"/>
      <c r="T224" s="84">
        <v>0.84</v>
      </c>
      <c r="U224" s="84">
        <v>0.8</v>
      </c>
      <c r="V224" s="84">
        <f t="shared" si="54"/>
        <v>0.83314159999999993</v>
      </c>
    </row>
    <row r="225" spans="1:22">
      <c r="A225" s="9">
        <v>1974</v>
      </c>
      <c r="B225" s="9">
        <v>5</v>
      </c>
      <c r="C225" s="10">
        <f>P!C226</f>
        <v>66.3</v>
      </c>
      <c r="D225" s="11">
        <f>P!D226</f>
        <v>16.8</v>
      </c>
      <c r="E225" s="9" t="s">
        <v>208</v>
      </c>
      <c r="F225" s="56">
        <v>10.55</v>
      </c>
      <c r="G225" s="59">
        <v>39.700000000000003</v>
      </c>
      <c r="H225" s="9">
        <v>39.5</v>
      </c>
      <c r="I225" s="15">
        <f t="shared" si="46"/>
        <v>39.585729999999998</v>
      </c>
      <c r="J225" s="15">
        <f t="shared" si="45"/>
        <v>9.9619095219875842</v>
      </c>
      <c r="K225" s="15">
        <f t="shared" si="47"/>
        <v>4.0644590849709337</v>
      </c>
      <c r="L225" s="67">
        <v>31</v>
      </c>
      <c r="M225" s="47">
        <f t="shared" si="48"/>
        <v>125.99823163409894</v>
      </c>
      <c r="N225" s="32"/>
      <c r="O225" s="24">
        <f t="shared" si="53"/>
        <v>6.2643738210530522</v>
      </c>
      <c r="P225" s="90"/>
      <c r="R225" s="82">
        <f>16*(10*D225/$P229)^$Q229*$V225</f>
        <v>55.42039013831095</v>
      </c>
      <c r="S225" s="4"/>
      <c r="T225" s="84">
        <v>0.83</v>
      </c>
      <c r="U225" s="84">
        <v>0.81</v>
      </c>
      <c r="V225" s="84">
        <f t="shared" si="54"/>
        <v>0.82657079999999994</v>
      </c>
    </row>
    <row r="226" spans="1:22">
      <c r="A226" s="9">
        <v>1974</v>
      </c>
      <c r="B226" s="9">
        <v>6</v>
      </c>
      <c r="C226" s="10">
        <f>P!C227</f>
        <v>10.9</v>
      </c>
      <c r="D226" s="11">
        <f>P!D227</f>
        <v>22.2</v>
      </c>
      <c r="E226" s="9" t="s">
        <v>209</v>
      </c>
      <c r="F226" s="56">
        <v>14.07</v>
      </c>
      <c r="G226" s="59">
        <v>41.9</v>
      </c>
      <c r="H226" s="9">
        <v>41.9</v>
      </c>
      <c r="I226" s="15">
        <f t="shared" si="46"/>
        <v>41.9</v>
      </c>
      <c r="J226" s="15">
        <f t="shared" si="45"/>
        <v>13.574151527664627</v>
      </c>
      <c r="K226" s="15">
        <f t="shared" si="47"/>
        <v>5.5382538232871674</v>
      </c>
      <c r="L226" s="67">
        <v>30</v>
      </c>
      <c r="M226" s="47">
        <f t="shared" si="48"/>
        <v>166.14761469861503</v>
      </c>
      <c r="N226" s="32"/>
      <c r="O226" s="24">
        <f t="shared" si="53"/>
        <v>9.552956864944953</v>
      </c>
      <c r="P226" s="91"/>
      <c r="R226" s="82">
        <f>16*(10*D226/$P229)^$Q229*$V226</f>
        <v>105.69205495184315</v>
      </c>
      <c r="S226" s="4"/>
      <c r="T226" s="84">
        <v>1.03</v>
      </c>
      <c r="U226" s="84">
        <v>1.02</v>
      </c>
      <c r="V226" s="84">
        <f t="shared" si="54"/>
        <v>1.0282854000000001</v>
      </c>
    </row>
    <row r="227" spans="1:22">
      <c r="A227" s="9">
        <v>1974</v>
      </c>
      <c r="B227" s="9">
        <v>7</v>
      </c>
      <c r="C227" s="10">
        <f>P!C228</f>
        <v>17.3</v>
      </c>
      <c r="D227" s="11">
        <f>P!D228</f>
        <v>25.01</v>
      </c>
      <c r="E227" s="9">
        <v>29.73</v>
      </c>
      <c r="F227" s="56">
        <v>16.100000000000001</v>
      </c>
      <c r="G227" s="59">
        <v>40.799999999999997</v>
      </c>
      <c r="H227" s="9">
        <v>40.799999999999997</v>
      </c>
      <c r="I227" s="15">
        <f t="shared" si="46"/>
        <v>40.799999999999997</v>
      </c>
      <c r="J227" s="15">
        <f t="shared" si="45"/>
        <v>14.831366087202328</v>
      </c>
      <c r="K227" s="15">
        <f t="shared" si="47"/>
        <v>6.0511973635785496</v>
      </c>
      <c r="L227" s="67">
        <v>31</v>
      </c>
      <c r="M227" s="47">
        <f t="shared" si="48"/>
        <v>187.58711827093504</v>
      </c>
      <c r="N227" s="32"/>
      <c r="O227" s="24">
        <f t="shared" si="53"/>
        <v>11.442042135141666</v>
      </c>
      <c r="P227" s="91"/>
      <c r="R227" s="82">
        <f>16*(10*D227/$P229)^$Q229*$V227</f>
        <v>137.38254327606879</v>
      </c>
      <c r="S227" s="4"/>
      <c r="T227" s="84">
        <v>1.1100000000000001</v>
      </c>
      <c r="U227" s="84">
        <v>1.1299999999999999</v>
      </c>
      <c r="V227" s="84">
        <f t="shared" si="54"/>
        <v>1.1134292000000001</v>
      </c>
    </row>
    <row r="228" spans="1:22">
      <c r="A228" s="9">
        <v>1974</v>
      </c>
      <c r="B228" s="9">
        <v>8</v>
      </c>
      <c r="C228" s="10">
        <f>P!C229</f>
        <v>3</v>
      </c>
      <c r="D228" s="11">
        <f>P!D229</f>
        <v>25.88</v>
      </c>
      <c r="E228" s="9">
        <v>31.18</v>
      </c>
      <c r="F228" s="56">
        <v>17.600000000000001</v>
      </c>
      <c r="G228" s="59">
        <v>36.700000000000003</v>
      </c>
      <c r="H228" s="9">
        <v>36.299999999999997</v>
      </c>
      <c r="I228" s="15">
        <f t="shared" si="46"/>
        <v>36.47146</v>
      </c>
      <c r="J228" s="15">
        <f t="shared" si="45"/>
        <v>13.502478664622526</v>
      </c>
      <c r="K228" s="15">
        <f t="shared" si="47"/>
        <v>5.5090112951659904</v>
      </c>
      <c r="L228" s="67">
        <v>31</v>
      </c>
      <c r="M228" s="47">
        <f t="shared" si="48"/>
        <v>170.77935015014572</v>
      </c>
      <c r="N228" s="32"/>
      <c r="O228" s="24">
        <f t="shared" si="53"/>
        <v>12.050007611529692</v>
      </c>
      <c r="P228" s="91"/>
      <c r="R228" s="82">
        <f>16*(10*D228/$P229)^$Q229*$V228</f>
        <v>162.12480432643676</v>
      </c>
      <c r="S228" s="4"/>
      <c r="T228" s="84">
        <v>1.24</v>
      </c>
      <c r="U228" s="84">
        <v>1.28</v>
      </c>
      <c r="V228" s="84">
        <f t="shared" si="54"/>
        <v>1.2468584</v>
      </c>
    </row>
    <row r="229" spans="1:22" s="2" customFormat="1">
      <c r="A229" s="12">
        <v>1974</v>
      </c>
      <c r="B229" s="12">
        <v>9</v>
      </c>
      <c r="C229" s="10">
        <f>P!C230</f>
        <v>19.399999999999999</v>
      </c>
      <c r="D229" s="11">
        <f>P!D230</f>
        <v>21.4</v>
      </c>
      <c r="E229" s="12">
        <v>27.06</v>
      </c>
      <c r="F229" s="57">
        <v>14.05</v>
      </c>
      <c r="G229" s="60">
        <v>30</v>
      </c>
      <c r="H229" s="12">
        <v>29.2</v>
      </c>
      <c r="I229" s="12">
        <f t="shared" si="46"/>
        <v>29.542919999999999</v>
      </c>
      <c r="J229" s="12">
        <f t="shared" si="45"/>
        <v>9.6074021461028671</v>
      </c>
      <c r="K229" s="15">
        <f t="shared" si="47"/>
        <v>3.9198200756099695</v>
      </c>
      <c r="L229" s="12">
        <v>30</v>
      </c>
      <c r="M229" s="47">
        <f t="shared" si="48"/>
        <v>117.59460226829908</v>
      </c>
      <c r="N229" s="31">
        <f>SUM( M218:M229)</f>
        <v>1100.9982389744521</v>
      </c>
      <c r="O229" s="48">
        <f t="shared" si="53"/>
        <v>9.0366167996075912</v>
      </c>
      <c r="P229" s="49">
        <f>SUM(O218:O229)</f>
        <v>65.970156246669518</v>
      </c>
      <c r="Q229" s="81">
        <f>6.75*10^(-7)*P229^3-7.71*10^(-5)*P229^2+1.792*10^(-2)*P229+0.49239</f>
        <v>1.5328279273712537</v>
      </c>
      <c r="R229" s="85">
        <f>16*(10*D229/$P229)^$Q229*$V229</f>
        <v>122.11892476522922</v>
      </c>
      <c r="S229" s="93">
        <f>SUM(R218:R229)</f>
        <v>778.63402823945216</v>
      </c>
      <c r="T229" s="95">
        <v>1.25</v>
      </c>
      <c r="U229" s="95">
        <v>1.29</v>
      </c>
      <c r="V229" s="95">
        <f t="shared" si="54"/>
        <v>1.2568584</v>
      </c>
    </row>
    <row r="230" spans="1:22" ht="18">
      <c r="A230" s="9">
        <v>1974</v>
      </c>
      <c r="B230" s="9">
        <v>10</v>
      </c>
      <c r="C230" s="10">
        <f>P!C231</f>
        <v>112.2</v>
      </c>
      <c r="D230" s="11">
        <f>P!D231</f>
        <v>18.2</v>
      </c>
      <c r="E230" s="9">
        <v>22.66</v>
      </c>
      <c r="F230" s="56">
        <v>12.83</v>
      </c>
      <c r="G230" s="59">
        <v>22.5</v>
      </c>
      <c r="H230" s="9">
        <v>21.4</v>
      </c>
      <c r="I230" s="15">
        <f t="shared" si="46"/>
        <v>21.871514999999999</v>
      </c>
      <c r="J230" s="15">
        <f t="shared" si="45"/>
        <v>5.6778767700221682</v>
      </c>
      <c r="K230" s="15">
        <f t="shared" si="47"/>
        <v>2.3165737221690446</v>
      </c>
      <c r="L230" s="9">
        <v>31</v>
      </c>
      <c r="M230" s="47">
        <f t="shared" si="48"/>
        <v>71.813785387240387</v>
      </c>
      <c r="N230" s="32"/>
      <c r="O230" s="24">
        <f>(D230/5)^1.514</f>
        <v>7.0714340411575183</v>
      </c>
      <c r="P230" s="43"/>
      <c r="R230" s="82">
        <f>16*(10*D230/$P241)^$Q241*$V230</f>
        <v>93.920976023064682</v>
      </c>
      <c r="S230" s="4"/>
      <c r="T230" s="84">
        <v>1.27</v>
      </c>
      <c r="U230" s="84">
        <v>1.31</v>
      </c>
      <c r="V230" s="84">
        <f>($U230+($T230-$U230)*(($U$1-$V$1)/($U$1-$T$1)))</f>
        <v>1.2768584000000001</v>
      </c>
    </row>
    <row r="231" spans="1:22">
      <c r="A231" s="9">
        <v>1974</v>
      </c>
      <c r="B231" s="9">
        <v>11</v>
      </c>
      <c r="C231" s="10">
        <f>P!C232</f>
        <v>70.2</v>
      </c>
      <c r="D231" s="11">
        <f>P!D232</f>
        <v>10.119999999999999</v>
      </c>
      <c r="E231" s="9">
        <v>14.39</v>
      </c>
      <c r="F231" s="56">
        <v>5.91</v>
      </c>
      <c r="G231" s="59">
        <v>16.3</v>
      </c>
      <c r="H231" s="9">
        <v>15.1</v>
      </c>
      <c r="I231" s="15">
        <f t="shared" si="46"/>
        <v>15.614380000000001</v>
      </c>
      <c r="J231" s="15">
        <f t="shared" si="45"/>
        <v>2.9198861660310467</v>
      </c>
      <c r="K231" s="15">
        <f t="shared" si="47"/>
        <v>1.1913135557406669</v>
      </c>
      <c r="L231" s="67">
        <v>30</v>
      </c>
      <c r="M231" s="47">
        <f t="shared" si="48"/>
        <v>35.739406672220007</v>
      </c>
      <c r="N231" s="32"/>
      <c r="O231" s="24">
        <f t="shared" ref="O231:O241" si="55">(D231/5)^1.514</f>
        <v>2.908055624716761</v>
      </c>
      <c r="P231" s="90"/>
      <c r="R231" s="82">
        <f>16*(10*D231/$P241)^$Q241*$V231</f>
        <v>33.875092971450364</v>
      </c>
      <c r="S231" s="4"/>
      <c r="T231" s="84">
        <v>1.18</v>
      </c>
      <c r="U231" s="84">
        <v>1.21</v>
      </c>
      <c r="V231" s="84">
        <f>($U231+($T231-$U231)*(($U$1-$V$1)/($U$1-$T$1)))</f>
        <v>1.1851437999999999</v>
      </c>
    </row>
    <row r="232" spans="1:22">
      <c r="A232" s="9">
        <v>1974</v>
      </c>
      <c r="B232" s="9">
        <v>12</v>
      </c>
      <c r="C232" s="10">
        <f>P!C233</f>
        <v>95.4</v>
      </c>
      <c r="D232" s="11">
        <f>P!D233</f>
        <v>5.91</v>
      </c>
      <c r="E232" s="9">
        <v>10.57</v>
      </c>
      <c r="F232" s="56">
        <v>1.32</v>
      </c>
      <c r="G232" s="59">
        <v>13.6</v>
      </c>
      <c r="H232" s="9">
        <v>12.4</v>
      </c>
      <c r="I232" s="15">
        <f t="shared" si="46"/>
        <v>12.914380000000001</v>
      </c>
      <c r="J232" s="15">
        <f t="shared" si="45"/>
        <v>2.1419228186360315</v>
      </c>
      <c r="K232" s="15">
        <f t="shared" si="47"/>
        <v>0.87390451000350078</v>
      </c>
      <c r="L232" s="67">
        <v>31</v>
      </c>
      <c r="M232" s="47">
        <f t="shared" si="48"/>
        <v>27.091039810108523</v>
      </c>
      <c r="N232" s="32"/>
      <c r="O232" s="24">
        <f t="shared" si="55"/>
        <v>1.2880800667059145</v>
      </c>
      <c r="P232" s="90"/>
      <c r="R232" s="82">
        <f>16*(10*D232/$P241)^$Q241*$V232</f>
        <v>12.500669549015047</v>
      </c>
      <c r="S232" s="4"/>
      <c r="T232" s="84">
        <v>1.04</v>
      </c>
      <c r="U232" s="84">
        <v>1.04</v>
      </c>
      <c r="V232" s="84">
        <f>($U232+($T232-$U232)*(($U$1-$V$1)/($U$1-$T$1)))</f>
        <v>1.04</v>
      </c>
    </row>
    <row r="233" spans="1:22">
      <c r="A233" s="9">
        <v>1975</v>
      </c>
      <c r="B233" s="9">
        <v>1</v>
      </c>
      <c r="C233" s="10">
        <f>P!C234</f>
        <v>44.6</v>
      </c>
      <c r="D233" s="11">
        <f>P!D234</f>
        <v>4.76</v>
      </c>
      <c r="E233" s="9" t="s">
        <v>210</v>
      </c>
      <c r="F233" s="56">
        <v>0.75</v>
      </c>
      <c r="G233" s="59">
        <v>15</v>
      </c>
      <c r="H233" s="9">
        <v>13.8</v>
      </c>
      <c r="I233" s="15">
        <f t="shared" si="46"/>
        <v>14.314380000000002</v>
      </c>
      <c r="J233" s="15">
        <f t="shared" si="45"/>
        <v>2.1411149572493087</v>
      </c>
      <c r="K233" s="15">
        <f t="shared" si="47"/>
        <v>0.87357490255771786</v>
      </c>
      <c r="L233" s="67">
        <v>31</v>
      </c>
      <c r="M233" s="47">
        <f t="shared" si="48"/>
        <v>27.080821979289254</v>
      </c>
      <c r="N233" s="32"/>
      <c r="O233" s="24">
        <f t="shared" si="55"/>
        <v>0.92823158019408547</v>
      </c>
      <c r="P233" s="90"/>
      <c r="R233" s="82">
        <f>16*(10*D233/$P241)^$Q241*$V233</f>
        <v>8.1144338200346731</v>
      </c>
      <c r="S233" s="4"/>
      <c r="T233" s="84">
        <v>0.96</v>
      </c>
      <c r="U233" s="84">
        <v>0.94</v>
      </c>
      <c r="V233" s="84">
        <f>($U233+($T233-$U233)*(($U$1-$V$1)/($U$1-$T$1)))</f>
        <v>0.95657079999999994</v>
      </c>
    </row>
    <row r="234" spans="1:22">
      <c r="A234" s="9">
        <v>1975</v>
      </c>
      <c r="B234" s="9">
        <v>2</v>
      </c>
      <c r="C234" s="10">
        <f>P!C235</f>
        <v>12.1</v>
      </c>
      <c r="D234" s="11">
        <f>P!D235</f>
        <v>4.03</v>
      </c>
      <c r="E234" s="9" t="s">
        <v>211</v>
      </c>
      <c r="F234" s="56">
        <v>0.23</v>
      </c>
      <c r="G234" s="59">
        <v>20.04</v>
      </c>
      <c r="H234" s="9">
        <v>19.2</v>
      </c>
      <c r="I234" s="15">
        <f t="shared" si="46"/>
        <v>19.560065999999999</v>
      </c>
      <c r="J234" s="15">
        <f t="shared" si="45"/>
        <v>2.7516089663133299</v>
      </c>
      <c r="K234" s="15">
        <f t="shared" si="47"/>
        <v>1.1226564582558385</v>
      </c>
      <c r="L234" s="67">
        <v>29</v>
      </c>
      <c r="M234" s="47">
        <f t="shared" si="48"/>
        <v>32.557037289419313</v>
      </c>
      <c r="N234" s="32"/>
      <c r="O234" s="24">
        <f t="shared" si="55"/>
        <v>0.72142510825085948</v>
      </c>
      <c r="P234" s="90"/>
      <c r="R234" s="82">
        <f>16*(10*D234/$P241)^$Q241*$V234</f>
        <v>5.3403654480715597</v>
      </c>
      <c r="S234" s="4"/>
      <c r="T234" s="84">
        <v>0.83</v>
      </c>
      <c r="U234" s="84">
        <v>0.79</v>
      </c>
      <c r="V234" s="84">
        <f>($U234+($T234-$U234)*(($U$1-$V$1)/($U$1-$T$1)))</f>
        <v>0.82314159999999992</v>
      </c>
    </row>
    <row r="235" spans="1:22">
      <c r="A235" s="9">
        <v>1975</v>
      </c>
      <c r="B235" s="9">
        <v>3</v>
      </c>
      <c r="C235" s="10">
        <f>P!C236</f>
        <v>39.200000000000003</v>
      </c>
      <c r="D235" s="11">
        <f>P!D236</f>
        <v>10.91</v>
      </c>
      <c r="E235" s="9" t="s">
        <v>212</v>
      </c>
      <c r="F235" s="56">
        <v>5.72</v>
      </c>
      <c r="G235" s="59">
        <v>27.2</v>
      </c>
      <c r="H235" s="9">
        <v>26.3</v>
      </c>
      <c r="I235" s="15">
        <f t="shared" si="46"/>
        <v>26.685785000000003</v>
      </c>
      <c r="J235" s="15">
        <f t="shared" si="45"/>
        <v>5.3622431680853246</v>
      </c>
      <c r="K235" s="15">
        <f t="shared" si="47"/>
        <v>2.1877952125788123</v>
      </c>
      <c r="L235" s="67">
        <v>31</v>
      </c>
      <c r="M235" s="47">
        <f t="shared" si="48"/>
        <v>67.821651589943187</v>
      </c>
      <c r="N235" s="32"/>
      <c r="O235" s="24">
        <f t="shared" si="55"/>
        <v>3.258562729171925</v>
      </c>
      <c r="P235" s="90"/>
      <c r="R235" s="82">
        <f>16*(10*D235/$P241)^$Q241*$V235</f>
        <v>25.799894566642081</v>
      </c>
      <c r="S235" s="4"/>
      <c r="T235" s="84">
        <v>0.81</v>
      </c>
      <c r="U235" s="84">
        <v>0.75</v>
      </c>
      <c r="V235" s="84">
        <f t="shared" ref="V235:V241" si="56">($U235+($T235-$U235)*(($U$1-$V$1)/($U$1-$T$1)))</f>
        <v>0.79971239999999999</v>
      </c>
    </row>
    <row r="236" spans="1:22">
      <c r="A236" s="9">
        <v>1975</v>
      </c>
      <c r="B236" s="9">
        <v>4</v>
      </c>
      <c r="C236" s="10">
        <f>P!C237</f>
        <v>35.299999999999997</v>
      </c>
      <c r="D236" s="11">
        <f>P!D237</f>
        <v>13.63</v>
      </c>
      <c r="E236" s="9" t="s">
        <v>213</v>
      </c>
      <c r="F236" s="56">
        <v>7.64</v>
      </c>
      <c r="G236" s="59">
        <v>34.700000000000003</v>
      </c>
      <c r="H236" s="9">
        <v>34.1</v>
      </c>
      <c r="I236" s="15">
        <f t="shared" si="46"/>
        <v>34.357190000000003</v>
      </c>
      <c r="J236" s="15">
        <f t="shared" si="45"/>
        <v>8.1128241659137128</v>
      </c>
      <c r="K236" s="15">
        <f t="shared" si="47"/>
        <v>3.3100322596927945</v>
      </c>
      <c r="L236" s="67">
        <v>30</v>
      </c>
      <c r="M236" s="47">
        <f t="shared" si="48"/>
        <v>99.30096779078383</v>
      </c>
      <c r="N236" s="32"/>
      <c r="O236" s="24">
        <f t="shared" si="55"/>
        <v>4.5644256702530592</v>
      </c>
      <c r="P236" s="90"/>
      <c r="R236" s="82">
        <f>16*(10*D236/$P241)^$Q241*$V236</f>
        <v>38.467593628872933</v>
      </c>
      <c r="S236" s="4"/>
      <c r="T236" s="84">
        <v>0.84</v>
      </c>
      <c r="U236" s="84">
        <v>0.8</v>
      </c>
      <c r="V236" s="84">
        <f t="shared" si="56"/>
        <v>0.83314159999999993</v>
      </c>
    </row>
    <row r="237" spans="1:22">
      <c r="A237" s="9">
        <v>1975</v>
      </c>
      <c r="B237" s="9">
        <v>5</v>
      </c>
      <c r="C237" s="10">
        <f>P!C238</f>
        <v>108.4</v>
      </c>
      <c r="D237" s="11">
        <f>P!D238</f>
        <v>18.52</v>
      </c>
      <c r="E237" s="9" t="s">
        <v>214</v>
      </c>
      <c r="F237" s="56">
        <v>12.16</v>
      </c>
      <c r="G237" s="59">
        <v>39.700000000000003</v>
      </c>
      <c r="H237" s="9">
        <v>39.5</v>
      </c>
      <c r="I237" s="15">
        <f t="shared" si="46"/>
        <v>39.585729999999998</v>
      </c>
      <c r="J237" s="15">
        <f t="shared" si="45"/>
        <v>10.550820221665065</v>
      </c>
      <c r="K237" s="15">
        <f t="shared" si="47"/>
        <v>4.3047346504393458</v>
      </c>
      <c r="L237" s="67">
        <v>31</v>
      </c>
      <c r="M237" s="47">
        <f t="shared" si="48"/>
        <v>133.44677416361972</v>
      </c>
      <c r="N237" s="32"/>
      <c r="O237" s="24">
        <f t="shared" si="55"/>
        <v>7.2605222507237182</v>
      </c>
      <c r="P237" s="90"/>
      <c r="R237" s="82">
        <f>16*(10*D237/$P241)^$Q241*$V237</f>
        <v>62.530371236640612</v>
      </c>
      <c r="S237" s="4"/>
      <c r="T237" s="84">
        <v>0.83</v>
      </c>
      <c r="U237" s="84">
        <v>0.81</v>
      </c>
      <c r="V237" s="84">
        <f t="shared" si="56"/>
        <v>0.82657079999999994</v>
      </c>
    </row>
    <row r="238" spans="1:22">
      <c r="A238" s="9">
        <v>1975</v>
      </c>
      <c r="B238" s="9">
        <v>6</v>
      </c>
      <c r="C238" s="10">
        <f>P!C239</f>
        <v>68.400000000000006</v>
      </c>
      <c r="D238" s="11">
        <f>P!D239</f>
        <v>22.58</v>
      </c>
      <c r="E238" s="9" t="s">
        <v>215</v>
      </c>
      <c r="F238" s="56">
        <v>15.23</v>
      </c>
      <c r="G238" s="59">
        <v>41.9</v>
      </c>
      <c r="H238" s="9">
        <v>41.9</v>
      </c>
      <c r="I238" s="15">
        <f t="shared" si="46"/>
        <v>41.9</v>
      </c>
      <c r="J238" s="15">
        <f t="shared" si="45"/>
        <v>13.339117769242696</v>
      </c>
      <c r="K238" s="15">
        <f t="shared" si="47"/>
        <v>5.4423600498510201</v>
      </c>
      <c r="L238" s="67">
        <v>30</v>
      </c>
      <c r="M238" s="47">
        <f t="shared" si="48"/>
        <v>163.27080149553061</v>
      </c>
      <c r="N238" s="32"/>
      <c r="O238" s="24">
        <f t="shared" si="55"/>
        <v>9.8016108290374131</v>
      </c>
      <c r="P238" s="91"/>
      <c r="R238" s="82">
        <f>16*(10*D238/$P241)^$Q241*$V238</f>
        <v>107.04444647590212</v>
      </c>
      <c r="S238" s="4"/>
      <c r="T238" s="84">
        <v>1.03</v>
      </c>
      <c r="U238" s="84">
        <v>1.02</v>
      </c>
      <c r="V238" s="84">
        <f t="shared" si="56"/>
        <v>1.0282854000000001</v>
      </c>
    </row>
    <row r="239" spans="1:22">
      <c r="A239" s="9">
        <v>1975</v>
      </c>
      <c r="B239" s="9">
        <v>7</v>
      </c>
      <c r="C239" s="10">
        <f>P!C240</f>
        <v>38.4</v>
      </c>
      <c r="D239" s="11">
        <f>P!D240</f>
        <v>25.82</v>
      </c>
      <c r="E239" s="9">
        <v>30.54</v>
      </c>
      <c r="F239" s="56">
        <v>17.97</v>
      </c>
      <c r="G239" s="59">
        <v>40.799999999999997</v>
      </c>
      <c r="H239" s="9">
        <v>40.799999999999997</v>
      </c>
      <c r="I239" s="15">
        <f t="shared" si="46"/>
        <v>40.799999999999997</v>
      </c>
      <c r="J239" s="15">
        <f t="shared" si="45"/>
        <v>14.512468804161395</v>
      </c>
      <c r="K239" s="15">
        <f t="shared" si="47"/>
        <v>5.9210872720978491</v>
      </c>
      <c r="L239" s="67">
        <v>31</v>
      </c>
      <c r="M239" s="47">
        <f t="shared" si="48"/>
        <v>183.55370543503332</v>
      </c>
      <c r="N239" s="32"/>
      <c r="O239" s="24">
        <f t="shared" si="55"/>
        <v>12.007736736698646</v>
      </c>
      <c r="P239" s="91"/>
      <c r="R239" s="82">
        <f>16*(10*D239/$P241)^$Q241*$V239</f>
        <v>143.84612772844423</v>
      </c>
      <c r="S239" s="4"/>
      <c r="T239" s="84">
        <v>1.1100000000000001</v>
      </c>
      <c r="U239" s="84">
        <v>1.1299999999999999</v>
      </c>
      <c r="V239" s="84">
        <f t="shared" si="56"/>
        <v>1.1134292000000001</v>
      </c>
    </row>
    <row r="240" spans="1:22">
      <c r="A240" s="9">
        <v>1975</v>
      </c>
      <c r="B240" s="9">
        <v>8</v>
      </c>
      <c r="C240" s="10">
        <f>P!C241</f>
        <v>11.6</v>
      </c>
      <c r="D240" s="11" t="str">
        <f>P!D241</f>
        <v>24</v>
      </c>
      <c r="E240" s="9">
        <v>29.29</v>
      </c>
      <c r="F240" s="56">
        <v>16.86</v>
      </c>
      <c r="G240" s="59">
        <v>36.700000000000003</v>
      </c>
      <c r="H240" s="9">
        <v>36.299999999999997</v>
      </c>
      <c r="I240" s="15">
        <f t="shared" si="46"/>
        <v>36.47146</v>
      </c>
      <c r="J240" s="15">
        <f t="shared" si="45"/>
        <v>12.362116474459183</v>
      </c>
      <c r="K240" s="15">
        <f t="shared" si="47"/>
        <v>5.0437435215793469</v>
      </c>
      <c r="L240" s="67">
        <v>31</v>
      </c>
      <c r="M240" s="47">
        <f t="shared" si="48"/>
        <v>156.35604916895974</v>
      </c>
      <c r="N240" s="32"/>
      <c r="O240" s="24">
        <f t="shared" si="55"/>
        <v>10.749771512768056</v>
      </c>
      <c r="P240" s="91"/>
      <c r="R240" s="82">
        <f>16*(10*D240/$P241)^$Q241*$V240</f>
        <v>143.19449084549984</v>
      </c>
      <c r="S240" s="4"/>
      <c r="T240" s="84">
        <v>1.24</v>
      </c>
      <c r="U240" s="84">
        <v>1.28</v>
      </c>
      <c r="V240" s="84">
        <f t="shared" si="56"/>
        <v>1.2468584</v>
      </c>
    </row>
    <row r="241" spans="1:22" s="2" customFormat="1">
      <c r="A241" s="12">
        <v>1975</v>
      </c>
      <c r="B241" s="12">
        <v>9</v>
      </c>
      <c r="C241" s="10">
        <f>P!C242</f>
        <v>0</v>
      </c>
      <c r="D241" s="11">
        <f>P!D242</f>
        <v>22.92</v>
      </c>
      <c r="E241" s="12">
        <v>28.79</v>
      </c>
      <c r="F241" s="57">
        <v>15.21</v>
      </c>
      <c r="G241" s="60">
        <v>30</v>
      </c>
      <c r="H241" s="12">
        <v>29.2</v>
      </c>
      <c r="I241" s="12">
        <f t="shared" si="46"/>
        <v>29.542919999999999</v>
      </c>
      <c r="J241" s="12">
        <f t="shared" si="45"/>
        <v>10.196213220807197</v>
      </c>
      <c r="K241" s="15">
        <f t="shared" si="47"/>
        <v>4.1600549940893359</v>
      </c>
      <c r="L241" s="12">
        <v>30</v>
      </c>
      <c r="M241" s="47">
        <f t="shared" si="48"/>
        <v>124.80164982268008</v>
      </c>
      <c r="N241" s="31">
        <f>SUM(M230:M241)</f>
        <v>1122.833690604828</v>
      </c>
      <c r="O241" s="48">
        <f t="shared" si="55"/>
        <v>10.025922378899393</v>
      </c>
      <c r="P241" s="49">
        <f>SUM(O230:O241)</f>
        <v>70.58577852857735</v>
      </c>
      <c r="Q241" s="81">
        <f>6.75*10^(-7)*P241^3-7.71*10^(-5)*P241^2+1.792*10^(-2)*P241+0.49239</f>
        <v>1.6105339646945165</v>
      </c>
      <c r="R241" s="85">
        <f>16*(10*D241/$P241)^$Q241*$V241</f>
        <v>134.02637669478798</v>
      </c>
      <c r="S241" s="93">
        <f>SUM(R230:R241)</f>
        <v>808.66083898842612</v>
      </c>
      <c r="T241" s="95">
        <v>1.25</v>
      </c>
      <c r="U241" s="95">
        <v>1.29</v>
      </c>
      <c r="V241" s="95">
        <f t="shared" si="56"/>
        <v>1.2568584</v>
      </c>
    </row>
    <row r="242" spans="1:22" ht="18">
      <c r="A242" s="9">
        <v>1975</v>
      </c>
      <c r="B242" s="9">
        <v>10</v>
      </c>
      <c r="C242" s="10">
        <f>P!C243</f>
        <v>57.9</v>
      </c>
      <c r="D242" s="11">
        <f>P!D243</f>
        <v>15.39</v>
      </c>
      <c r="E242" s="9">
        <v>20.9</v>
      </c>
      <c r="F242" s="56">
        <v>10.24</v>
      </c>
      <c r="G242" s="59">
        <v>22.5</v>
      </c>
      <c r="H242" s="9">
        <v>21.4</v>
      </c>
      <c r="I242" s="15">
        <f t="shared" si="46"/>
        <v>21.871514999999999</v>
      </c>
      <c r="J242" s="15">
        <f t="shared" si="45"/>
        <v>5.4512055405764892</v>
      </c>
      <c r="K242" s="15">
        <f t="shared" si="47"/>
        <v>2.2240918605552076</v>
      </c>
      <c r="L242" s="9">
        <v>31</v>
      </c>
      <c r="M242" s="47">
        <f t="shared" si="48"/>
        <v>68.946847677211437</v>
      </c>
      <c r="N242" s="32"/>
      <c r="O242" s="24">
        <f>(D242/5)^1.514</f>
        <v>5.4857837522066708</v>
      </c>
      <c r="P242" s="43"/>
      <c r="R242" s="82">
        <f>16*(10*D242/$P253)^$Q253*$V242</f>
        <v>78.249363030727793</v>
      </c>
      <c r="S242" s="4"/>
      <c r="T242" s="84">
        <v>1.27</v>
      </c>
      <c r="U242" s="84">
        <v>1.31</v>
      </c>
      <c r="V242" s="84">
        <f>($U242+($T242-$U242)*(($U$1-$V$1)/($U$1-$T$1)))</f>
        <v>1.2768584000000001</v>
      </c>
    </row>
    <row r="243" spans="1:22">
      <c r="A243" s="9">
        <v>1975</v>
      </c>
      <c r="B243" s="9">
        <v>11</v>
      </c>
      <c r="C243" s="10">
        <f>P!C244</f>
        <v>65.400000000000006</v>
      </c>
      <c r="D243" s="11">
        <f>P!D244</f>
        <v>9.14</v>
      </c>
      <c r="E243" s="9">
        <v>13.05</v>
      </c>
      <c r="F243" s="56">
        <v>5.55</v>
      </c>
      <c r="G243" s="59">
        <v>16.3</v>
      </c>
      <c r="H243" s="9">
        <v>15.1</v>
      </c>
      <c r="I243" s="15">
        <f t="shared" si="46"/>
        <v>15.614380000000001</v>
      </c>
      <c r="J243" s="15">
        <f t="shared" si="45"/>
        <v>2.649602979563813</v>
      </c>
      <c r="K243" s="15">
        <f t="shared" si="47"/>
        <v>1.0810380156620356</v>
      </c>
      <c r="L243" s="67">
        <v>30</v>
      </c>
      <c r="M243" s="47">
        <f t="shared" si="48"/>
        <v>32.43114046986107</v>
      </c>
      <c r="N243" s="32"/>
      <c r="O243" s="24">
        <f t="shared" ref="O243:O253" si="57">(D243/5)^1.514</f>
        <v>2.4924815588496676</v>
      </c>
      <c r="P243" s="90"/>
      <c r="R243" s="82">
        <f>16*(10*D243/$P253)^$Q253*$V243</f>
        <v>34.064551504898034</v>
      </c>
      <c r="S243" s="4"/>
      <c r="T243" s="84">
        <v>1.18</v>
      </c>
      <c r="U243" s="84">
        <v>1.21</v>
      </c>
      <c r="V243" s="84">
        <f>($U243+($T243-$U243)*(($U$1-$V$1)/($U$1-$T$1)))</f>
        <v>1.1851437999999999</v>
      </c>
    </row>
    <row r="244" spans="1:22">
      <c r="A244" s="9">
        <v>1975</v>
      </c>
      <c r="B244" s="9">
        <v>12</v>
      </c>
      <c r="C244" s="10">
        <f>P!C245</f>
        <v>57.7</v>
      </c>
      <c r="D244" s="11">
        <f>P!D245</f>
        <v>4.84</v>
      </c>
      <c r="E244" s="9">
        <v>9.43</v>
      </c>
      <c r="F244" s="56">
        <v>1.07</v>
      </c>
      <c r="G244" s="59">
        <v>13.6</v>
      </c>
      <c r="H244" s="9">
        <v>12.4</v>
      </c>
      <c r="I244" s="15">
        <f t="shared" si="46"/>
        <v>12.914380000000001</v>
      </c>
      <c r="J244" s="15">
        <f t="shared" si="45"/>
        <v>1.9443791636261085</v>
      </c>
      <c r="K244" s="15">
        <f t="shared" si="47"/>
        <v>0.79330669875945226</v>
      </c>
      <c r="L244" s="67">
        <v>31</v>
      </c>
      <c r="M244" s="47">
        <f t="shared" si="48"/>
        <v>24.592507661543021</v>
      </c>
      <c r="N244" s="32"/>
      <c r="O244" s="24">
        <f t="shared" si="57"/>
        <v>0.9519525267987311</v>
      </c>
      <c r="P244" s="90"/>
      <c r="R244" s="82">
        <f>16*(10*D244/$P253)^$Q253*$V244</f>
        <v>11.868234455882909</v>
      </c>
      <c r="S244" s="4"/>
      <c r="T244" s="84">
        <v>1.04</v>
      </c>
      <c r="U244" s="84">
        <v>1.04</v>
      </c>
      <c r="V244" s="84">
        <f>($U244+($T244-$U244)*(($U$1-$V$1)/($U$1-$T$1)))</f>
        <v>1.04</v>
      </c>
    </row>
    <row r="245" spans="1:22">
      <c r="A245" s="9">
        <v>1976</v>
      </c>
      <c r="B245" s="9">
        <v>1</v>
      </c>
      <c r="C245" s="10">
        <f>P!C246</f>
        <v>22</v>
      </c>
      <c r="D245" s="11">
        <f>P!D246</f>
        <v>4.58</v>
      </c>
      <c r="E245" s="9" t="s">
        <v>142</v>
      </c>
      <c r="F245" s="56">
        <v>-0.12</v>
      </c>
      <c r="G245" s="59">
        <v>15</v>
      </c>
      <c r="H245" s="9">
        <v>13.8</v>
      </c>
      <c r="I245" s="15">
        <f t="shared" si="46"/>
        <v>14.314380000000002</v>
      </c>
      <c r="J245" s="15">
        <f t="shared" si="45"/>
        <v>2.3113089955241293</v>
      </c>
      <c r="K245" s="15">
        <f t="shared" si="47"/>
        <v>0.94301407017384464</v>
      </c>
      <c r="L245" s="67">
        <v>31</v>
      </c>
      <c r="M245" s="47">
        <f t="shared" si="48"/>
        <v>29.233436175389183</v>
      </c>
      <c r="N245" s="32"/>
      <c r="O245" s="24">
        <f t="shared" si="57"/>
        <v>0.87560805299249322</v>
      </c>
      <c r="P245" s="90"/>
      <c r="R245" s="82">
        <f>16*(10*D245/$P253)^$Q253*$V245</f>
        <v>10.074575361393405</v>
      </c>
      <c r="S245" s="4"/>
      <c r="T245" s="84">
        <v>0.96</v>
      </c>
      <c r="U245" s="84">
        <v>0.94</v>
      </c>
      <c r="V245" s="84">
        <f>($U245+($T245-$U245)*(($U$1-$V$1)/($U$1-$T$1)))</f>
        <v>0.95657079999999994</v>
      </c>
    </row>
    <row r="246" spans="1:22">
      <c r="A246" s="9">
        <v>1976</v>
      </c>
      <c r="B246" s="9">
        <v>2</v>
      </c>
      <c r="C246" s="10">
        <f>P!C247</f>
        <v>63</v>
      </c>
      <c r="D246" s="11">
        <f>P!D247</f>
        <v>3.45</v>
      </c>
      <c r="E246" s="9" t="s">
        <v>216</v>
      </c>
      <c r="F246" s="56">
        <v>-0.12</v>
      </c>
      <c r="G246" s="59">
        <v>20.04</v>
      </c>
      <c r="H246" s="9">
        <v>19.2</v>
      </c>
      <c r="I246" s="15">
        <f t="shared" si="46"/>
        <v>19.560065999999999</v>
      </c>
      <c r="J246" s="15">
        <f t="shared" si="45"/>
        <v>2.5953195021587954</v>
      </c>
      <c r="K246" s="15">
        <f t="shared" si="47"/>
        <v>1.0588903568807884</v>
      </c>
      <c r="L246" s="67">
        <v>29</v>
      </c>
      <c r="M246" s="47">
        <f t="shared" si="48"/>
        <v>30.707820349542864</v>
      </c>
      <c r="N246" s="32"/>
      <c r="O246" s="24">
        <f t="shared" si="57"/>
        <v>0.57018727834006555</v>
      </c>
      <c r="P246" s="90"/>
      <c r="R246" s="82">
        <f>16*(10*D246/$P253)^$Q253*$V246</f>
        <v>5.7437543002222142</v>
      </c>
      <c r="S246" s="4"/>
      <c r="T246" s="84">
        <v>0.83</v>
      </c>
      <c r="U246" s="84">
        <v>0.79</v>
      </c>
      <c r="V246" s="84">
        <f>($U246+($T246-$U246)*(($U$1-$V$1)/($U$1-$T$1)))</f>
        <v>0.82314159999999992</v>
      </c>
    </row>
    <row r="247" spans="1:22">
      <c r="A247" s="9">
        <v>1976</v>
      </c>
      <c r="B247" s="9">
        <v>3</v>
      </c>
      <c r="C247" s="10">
        <f>P!C248</f>
        <v>14.8</v>
      </c>
      <c r="D247" s="11">
        <f>P!D248</f>
        <v>7.07</v>
      </c>
      <c r="E247" s="9" t="s">
        <v>217</v>
      </c>
      <c r="F247" s="56">
        <v>2.35</v>
      </c>
      <c r="G247" s="59">
        <v>27.2</v>
      </c>
      <c r="H247" s="9">
        <v>26.3</v>
      </c>
      <c r="I247" s="15">
        <f t="shared" si="46"/>
        <v>26.685785000000003</v>
      </c>
      <c r="J247" s="15">
        <f t="shared" si="45"/>
        <v>4.6148405691581527</v>
      </c>
      <c r="K247" s="15">
        <f t="shared" si="47"/>
        <v>1.8828549522165261</v>
      </c>
      <c r="L247" s="67">
        <v>31</v>
      </c>
      <c r="M247" s="47">
        <f t="shared" si="48"/>
        <v>58.368503518712309</v>
      </c>
      <c r="N247" s="32"/>
      <c r="O247" s="24">
        <f t="shared" si="57"/>
        <v>1.6895864032122878</v>
      </c>
      <c r="P247" s="90"/>
      <c r="R247" s="82">
        <f>16*(10*D247/$P253)^$Q253*$V247</f>
        <v>15.827608183663312</v>
      </c>
      <c r="S247" s="4"/>
      <c r="T247" s="84">
        <v>0.81</v>
      </c>
      <c r="U247" s="84">
        <v>0.75</v>
      </c>
      <c r="V247" s="84">
        <f t="shared" ref="V247:V253" si="58">($U247+($T247-$U247)*(($U$1-$V$1)/($U$1-$T$1)))</f>
        <v>0.79971239999999999</v>
      </c>
    </row>
    <row r="248" spans="1:22">
      <c r="A248" s="9">
        <v>1976</v>
      </c>
      <c r="B248" s="9">
        <v>4</v>
      </c>
      <c r="C248" s="10">
        <f>P!C249</f>
        <v>26.3</v>
      </c>
      <c r="D248" s="11">
        <f>P!D249</f>
        <v>13.06</v>
      </c>
      <c r="E248" s="9" t="s">
        <v>218</v>
      </c>
      <c r="F248" s="56">
        <v>6.69</v>
      </c>
      <c r="G248" s="59">
        <v>34.700000000000003</v>
      </c>
      <c r="H248" s="9">
        <v>34.1</v>
      </c>
      <c r="I248" s="15">
        <f t="shared" si="46"/>
        <v>34.357190000000003</v>
      </c>
      <c r="J248" s="15">
        <f t="shared" si="45"/>
        <v>8.0251955315815682</v>
      </c>
      <c r="K248" s="15">
        <f t="shared" si="47"/>
        <v>3.2742797768852796</v>
      </c>
      <c r="L248" s="67">
        <v>30</v>
      </c>
      <c r="M248" s="47">
        <f t="shared" si="48"/>
        <v>98.228393306558388</v>
      </c>
      <c r="N248" s="32"/>
      <c r="O248" s="24">
        <f t="shared" si="57"/>
        <v>4.2785576027107917</v>
      </c>
      <c r="P248" s="90"/>
      <c r="R248" s="82">
        <f>16*(10*D248/$P253)^$Q253*$V248</f>
        <v>40.221984535788465</v>
      </c>
      <c r="S248" s="4"/>
      <c r="T248" s="84">
        <v>0.84</v>
      </c>
      <c r="U248" s="84">
        <v>0.8</v>
      </c>
      <c r="V248" s="84">
        <f t="shared" si="58"/>
        <v>0.83314159999999993</v>
      </c>
    </row>
    <row r="249" spans="1:22">
      <c r="A249" s="9">
        <v>1976</v>
      </c>
      <c r="B249" s="9">
        <v>5</v>
      </c>
      <c r="C249" s="10">
        <f>P!C250</f>
        <v>18.2</v>
      </c>
      <c r="D249" s="11" t="str">
        <f>P!D250</f>
        <v>18</v>
      </c>
      <c r="E249" s="9" t="s">
        <v>219</v>
      </c>
      <c r="F249" s="56">
        <v>10.66</v>
      </c>
      <c r="G249" s="59">
        <v>39.700000000000003</v>
      </c>
      <c r="H249" s="9">
        <v>39.5</v>
      </c>
      <c r="I249" s="15">
        <f t="shared" si="46"/>
        <v>39.585729999999998</v>
      </c>
      <c r="J249" s="15">
        <f t="shared" si="45"/>
        <v>11.272366760850906</v>
      </c>
      <c r="K249" s="15">
        <f t="shared" si="47"/>
        <v>4.5991256384271688</v>
      </c>
      <c r="L249" s="67">
        <v>31</v>
      </c>
      <c r="M249" s="47">
        <f t="shared" si="48"/>
        <v>142.57289479124222</v>
      </c>
      <c r="N249" s="32"/>
      <c r="O249" s="24">
        <f t="shared" si="57"/>
        <v>6.9541168869011898</v>
      </c>
      <c r="P249" s="90"/>
      <c r="R249" s="82">
        <f>16*(10*D249/$P253)^$Q253*$V249</f>
        <v>63.602243620384513</v>
      </c>
      <c r="S249" s="4"/>
      <c r="T249" s="84">
        <v>0.83</v>
      </c>
      <c r="U249" s="84">
        <v>0.81</v>
      </c>
      <c r="V249" s="84">
        <f t="shared" si="58"/>
        <v>0.82657079999999994</v>
      </c>
    </row>
    <row r="250" spans="1:22">
      <c r="A250" s="9">
        <v>1976</v>
      </c>
      <c r="B250" s="9">
        <v>6</v>
      </c>
      <c r="C250" s="10">
        <f>P!C251</f>
        <v>20.6</v>
      </c>
      <c r="D250" s="11">
        <f>P!D251</f>
        <v>22.55</v>
      </c>
      <c r="E250" s="9" t="s">
        <v>220</v>
      </c>
      <c r="F250" s="56">
        <v>14.6</v>
      </c>
      <c r="G250" s="59">
        <v>41.9</v>
      </c>
      <c r="H250" s="9">
        <v>41.9</v>
      </c>
      <c r="I250" s="15">
        <f t="shared" si="46"/>
        <v>41.9</v>
      </c>
      <c r="J250" s="15">
        <f t="shared" si="45"/>
        <v>13.742527580030696</v>
      </c>
      <c r="K250" s="15">
        <f t="shared" si="47"/>
        <v>5.6069512526525234</v>
      </c>
      <c r="L250" s="67">
        <v>30</v>
      </c>
      <c r="M250" s="47">
        <f t="shared" si="48"/>
        <v>168.2085375795757</v>
      </c>
      <c r="N250" s="32"/>
      <c r="O250" s="24">
        <f t="shared" si="57"/>
        <v>9.7819014791650787</v>
      </c>
      <c r="P250" s="91"/>
      <c r="R250" s="82">
        <f>16*(10*D250/$P253)^$Q253*$V250</f>
        <v>109.77882183991481</v>
      </c>
      <c r="S250" s="4"/>
      <c r="T250" s="84">
        <v>1.03</v>
      </c>
      <c r="U250" s="84">
        <v>1.02</v>
      </c>
      <c r="V250" s="84">
        <f t="shared" si="58"/>
        <v>1.0282854000000001</v>
      </c>
    </row>
    <row r="251" spans="1:22">
      <c r="A251" s="9">
        <v>1976</v>
      </c>
      <c r="B251" s="9">
        <v>7</v>
      </c>
      <c r="C251" s="10">
        <f>P!C252</f>
        <v>43.4</v>
      </c>
      <c r="D251" s="11">
        <f>P!D252</f>
        <v>24.37</v>
      </c>
      <c r="E251" s="9">
        <v>29.21</v>
      </c>
      <c r="F251" s="56">
        <v>16.559999999999999</v>
      </c>
      <c r="G251" s="59">
        <v>40.799999999999997</v>
      </c>
      <c r="H251" s="9">
        <v>40.799999999999997</v>
      </c>
      <c r="I251" s="15">
        <f t="shared" si="46"/>
        <v>40.799999999999997</v>
      </c>
      <c r="J251" s="15">
        <f t="shared" si="45"/>
        <v>14.074625985526486</v>
      </c>
      <c r="K251" s="15">
        <f t="shared" si="47"/>
        <v>5.7424474020948058</v>
      </c>
      <c r="L251" s="67">
        <v>31</v>
      </c>
      <c r="M251" s="47">
        <f t="shared" si="48"/>
        <v>178.01586946493899</v>
      </c>
      <c r="N251" s="32"/>
      <c r="O251" s="24">
        <f t="shared" si="57"/>
        <v>11.00167179019617</v>
      </c>
      <c r="P251" s="91"/>
      <c r="R251" s="82">
        <f>16*(10*D251/$P253)^$Q253*$V251</f>
        <v>133.05989743286094</v>
      </c>
      <c r="S251" s="4"/>
      <c r="T251" s="84">
        <v>1.1100000000000001</v>
      </c>
      <c r="U251" s="84">
        <v>1.1299999999999999</v>
      </c>
      <c r="V251" s="84">
        <f t="shared" si="58"/>
        <v>1.1134292000000001</v>
      </c>
    </row>
    <row r="252" spans="1:22">
      <c r="A252" s="9">
        <v>1976</v>
      </c>
      <c r="B252" s="9">
        <v>8</v>
      </c>
      <c r="C252" s="10">
        <f>P!C253</f>
        <v>67.8</v>
      </c>
      <c r="D252" s="11">
        <f>P!D253</f>
        <v>21.64</v>
      </c>
      <c r="E252" s="9">
        <v>26.46</v>
      </c>
      <c r="F252" s="56">
        <v>15.15</v>
      </c>
      <c r="G252" s="59">
        <v>36.700000000000003</v>
      </c>
      <c r="H252" s="9">
        <v>36.299999999999997</v>
      </c>
      <c r="I252" s="15">
        <f t="shared" si="46"/>
        <v>36.47146</v>
      </c>
      <c r="J252" s="15">
        <f t="shared" si="45"/>
        <v>11.126259728613245</v>
      </c>
      <c r="K252" s="15">
        <f t="shared" si="47"/>
        <v>4.5395139692742035</v>
      </c>
      <c r="L252" s="67">
        <v>31</v>
      </c>
      <c r="M252" s="47">
        <f t="shared" si="48"/>
        <v>140.72493304750031</v>
      </c>
      <c r="N252" s="32"/>
      <c r="O252" s="24">
        <f t="shared" si="57"/>
        <v>9.1904949272700698</v>
      </c>
      <c r="P252" s="91"/>
      <c r="R252" s="82">
        <f>16*(10*D252/$P253)^$Q253*$V252</f>
        <v>125.38010015176191</v>
      </c>
      <c r="S252" s="4"/>
      <c r="T252" s="84">
        <v>1.24</v>
      </c>
      <c r="U252" s="84">
        <v>1.28</v>
      </c>
      <c r="V252" s="84">
        <f t="shared" si="58"/>
        <v>1.2468584</v>
      </c>
    </row>
    <row r="253" spans="1:22" s="2" customFormat="1">
      <c r="A253" s="12">
        <v>1976</v>
      </c>
      <c r="B253" s="12">
        <v>9</v>
      </c>
      <c r="C253" s="10">
        <f>P!C254</f>
        <v>15.9</v>
      </c>
      <c r="D253" s="11">
        <f>P!D254</f>
        <v>19.420000000000002</v>
      </c>
      <c r="E253" s="12">
        <v>25.04</v>
      </c>
      <c r="F253" s="57">
        <v>11.95</v>
      </c>
      <c r="G253" s="60">
        <v>30</v>
      </c>
      <c r="H253" s="12">
        <v>29.2</v>
      </c>
      <c r="I253" s="12">
        <f t="shared" si="46"/>
        <v>29.542919999999999</v>
      </c>
      <c r="J253" s="12">
        <f t="shared" si="45"/>
        <v>9.1501338387317137</v>
      </c>
      <c r="K253" s="15">
        <f t="shared" si="47"/>
        <v>3.7332546062025389</v>
      </c>
      <c r="L253" s="12">
        <v>30</v>
      </c>
      <c r="M253" s="47">
        <f t="shared" si="48"/>
        <v>111.99763818607617</v>
      </c>
      <c r="N253" s="31">
        <f>SUM(M242:M253)</f>
        <v>1084.0285222281516</v>
      </c>
      <c r="O253" s="48">
        <f t="shared" si="57"/>
        <v>7.8013316489612494</v>
      </c>
      <c r="P253" s="49">
        <f>SUM(O242:O253)</f>
        <v>61.073673907604473</v>
      </c>
      <c r="Q253" s="81">
        <f>6.75*10^(-7)*P253^3-7.71*10^(-5)*P253^2+1.792*10^(-2)*P253+0.49239</f>
        <v>1.4530157069078249</v>
      </c>
      <c r="R253" s="85">
        <f>16*(10*D253/$P253)^$Q253*$V253</f>
        <v>107.99270556725243</v>
      </c>
      <c r="S253" s="93">
        <f>SUM(R242:R253)</f>
        <v>735.86383998475071</v>
      </c>
      <c r="T253" s="95">
        <v>1.25</v>
      </c>
      <c r="U253" s="95">
        <v>1.29</v>
      </c>
      <c r="V253" s="95">
        <f t="shared" si="58"/>
        <v>1.2568584</v>
      </c>
    </row>
    <row r="254" spans="1:22" ht="18">
      <c r="A254" s="9">
        <v>1976</v>
      </c>
      <c r="B254" s="9">
        <v>10</v>
      </c>
      <c r="C254" s="10">
        <f>P!C255</f>
        <v>121.3</v>
      </c>
      <c r="D254" s="11">
        <f>P!D255</f>
        <v>15.44</v>
      </c>
      <c r="E254" s="9">
        <v>20.309999999999999</v>
      </c>
      <c r="F254" s="56">
        <v>10.75</v>
      </c>
      <c r="G254" s="59">
        <v>22.5</v>
      </c>
      <c r="H254" s="9">
        <v>21.4</v>
      </c>
      <c r="I254" s="15">
        <f t="shared" si="46"/>
        <v>21.871514999999999</v>
      </c>
      <c r="J254" s="15">
        <f t="shared" si="45"/>
        <v>5.170072867618634</v>
      </c>
      <c r="K254" s="15">
        <f t="shared" si="47"/>
        <v>2.1093897299884024</v>
      </c>
      <c r="L254" s="9">
        <v>31</v>
      </c>
      <c r="M254" s="47">
        <f t="shared" si="48"/>
        <v>65.391081629640468</v>
      </c>
      <c r="N254" s="32"/>
      <c r="O254" s="24">
        <f>(D254/5)^1.514</f>
        <v>5.5127896251032364</v>
      </c>
      <c r="P254" s="43"/>
      <c r="R254" s="82">
        <f>16*(10*D254/$P265)^$Q265*$V254</f>
        <v>71.113436963930553</v>
      </c>
      <c r="S254" s="4"/>
      <c r="T254" s="84">
        <v>1.27</v>
      </c>
      <c r="U254" s="84">
        <v>1.31</v>
      </c>
      <c r="V254" s="84">
        <f>($U254+($T254-$U254)*(($U$1-$V$1)/($U$1-$T$1)))</f>
        <v>1.2768584000000001</v>
      </c>
    </row>
    <row r="255" spans="1:22">
      <c r="A255" s="9">
        <v>1976</v>
      </c>
      <c r="B255" s="9">
        <v>11</v>
      </c>
      <c r="C255" s="10">
        <f>P!C256</f>
        <v>111.9</v>
      </c>
      <c r="D255" s="11">
        <f>P!D256</f>
        <v>11.49</v>
      </c>
      <c r="E255" s="9">
        <v>14.8</v>
      </c>
      <c r="F255" s="56">
        <v>8.51</v>
      </c>
      <c r="G255" s="59">
        <v>16.3</v>
      </c>
      <c r="H255" s="9">
        <v>15.1</v>
      </c>
      <c r="I255" s="15">
        <f t="shared" si="46"/>
        <v>15.614380000000001</v>
      </c>
      <c r="J255" s="15">
        <f t="shared" si="45"/>
        <v>2.6381365738212827</v>
      </c>
      <c r="K255" s="15">
        <f t="shared" si="47"/>
        <v>1.0763597221190833</v>
      </c>
      <c r="L255" s="67">
        <v>30</v>
      </c>
      <c r="M255" s="47">
        <f t="shared" si="48"/>
        <v>32.290791663572499</v>
      </c>
      <c r="N255" s="32"/>
      <c r="O255" s="24">
        <f t="shared" ref="O255:O265" si="59">(D255/5)^1.514</f>
        <v>3.5243898097104123</v>
      </c>
      <c r="P255" s="90"/>
      <c r="R255" s="82">
        <f>16*(10*D255/$P265)^$Q265*$V255</f>
        <v>40.718716841171052</v>
      </c>
      <c r="S255" s="4"/>
      <c r="T255" s="84">
        <v>1.18</v>
      </c>
      <c r="U255" s="84">
        <v>1.21</v>
      </c>
      <c r="V255" s="84">
        <f>($U255+($T255-$U255)*(($U$1-$V$1)/($U$1-$T$1)))</f>
        <v>1.1851437999999999</v>
      </c>
    </row>
    <row r="256" spans="1:22">
      <c r="A256" s="9">
        <v>1976</v>
      </c>
      <c r="B256" s="9">
        <v>12</v>
      </c>
      <c r="C256" s="10">
        <f>P!C257</f>
        <v>95.9</v>
      </c>
      <c r="D256" s="11">
        <f>P!D257</f>
        <v>6.36</v>
      </c>
      <c r="E256" s="9">
        <v>9.91</v>
      </c>
      <c r="F256" s="56">
        <v>2.97</v>
      </c>
      <c r="G256" s="59">
        <v>13.6</v>
      </c>
      <c r="H256" s="9">
        <v>12.4</v>
      </c>
      <c r="I256" s="15">
        <f t="shared" si="46"/>
        <v>12.914380000000001</v>
      </c>
      <c r="J256" s="15">
        <f t="shared" si="45"/>
        <v>1.8905060101571045</v>
      </c>
      <c r="K256" s="15">
        <f t="shared" si="47"/>
        <v>0.77132645214409856</v>
      </c>
      <c r="L256" s="67">
        <v>31</v>
      </c>
      <c r="M256" s="47">
        <f t="shared" si="48"/>
        <v>23.911120016467056</v>
      </c>
      <c r="N256" s="32"/>
      <c r="O256" s="24">
        <f t="shared" si="59"/>
        <v>1.4394397334497369</v>
      </c>
      <c r="P256" s="90"/>
      <c r="R256" s="82">
        <f>16*(10*D256/$P265)^$Q265*$V256</f>
        <v>13.587636829044476</v>
      </c>
      <c r="S256" s="4"/>
      <c r="T256" s="84">
        <v>1.04</v>
      </c>
      <c r="U256" s="84">
        <v>1.04</v>
      </c>
      <c r="V256" s="84">
        <f>($U256+($T256-$U256)*(($U$1-$V$1)/($U$1-$T$1)))</f>
        <v>1.04</v>
      </c>
    </row>
    <row r="257" spans="1:22">
      <c r="A257" s="9">
        <v>1977</v>
      </c>
      <c r="B257" s="9">
        <v>1</v>
      </c>
      <c r="C257" s="10">
        <f>P!C258</f>
        <v>44.3</v>
      </c>
      <c r="D257" s="11">
        <f>P!D258</f>
        <v>5.04</v>
      </c>
      <c r="E257" s="9" t="s">
        <v>221</v>
      </c>
      <c r="F257" s="56">
        <v>1.32</v>
      </c>
      <c r="G257" s="59">
        <v>15</v>
      </c>
      <c r="H257" s="9">
        <v>13.8</v>
      </c>
      <c r="I257" s="15">
        <f t="shared" si="46"/>
        <v>14.314380000000002</v>
      </c>
      <c r="J257" s="15">
        <f t="shared" si="45"/>
        <v>2.0825438740965279</v>
      </c>
      <c r="K257" s="15">
        <f t="shared" si="47"/>
        <v>0.84967790063138326</v>
      </c>
      <c r="L257" s="67">
        <v>31</v>
      </c>
      <c r="M257" s="47">
        <f t="shared" si="48"/>
        <v>26.34001491957288</v>
      </c>
      <c r="N257" s="32"/>
      <c r="O257" s="24">
        <f t="shared" si="59"/>
        <v>1.0121368700941922</v>
      </c>
      <c r="P257" s="90"/>
      <c r="R257" s="82">
        <f>16*(10*D257/$P265)^$Q265*$V257</f>
        <v>8.5442162304735909</v>
      </c>
      <c r="S257" s="4"/>
      <c r="T257" s="84">
        <v>0.96</v>
      </c>
      <c r="U257" s="84">
        <v>0.94</v>
      </c>
      <c r="V257" s="84">
        <f>($U257+($T257-$U257)*(($U$1-$V$1)/($U$1-$T$1)))</f>
        <v>0.95657079999999994</v>
      </c>
    </row>
    <row r="258" spans="1:22">
      <c r="A258" s="9">
        <v>1977</v>
      </c>
      <c r="B258" s="9">
        <v>2</v>
      </c>
      <c r="C258" s="10">
        <f>P!C259</f>
        <v>52.9</v>
      </c>
      <c r="D258" s="11">
        <f>P!D259</f>
        <v>10.39</v>
      </c>
      <c r="E258" s="9" t="s">
        <v>222</v>
      </c>
      <c r="F258" s="56">
        <v>6.61</v>
      </c>
      <c r="G258" s="59">
        <v>20.04</v>
      </c>
      <c r="H258" s="9">
        <v>19.2</v>
      </c>
      <c r="I258" s="15">
        <f t="shared" si="46"/>
        <v>19.560065999999999</v>
      </c>
      <c r="J258" s="15">
        <f t="shared" ref="J258:J321" si="60">0.0023*(E258-F258)^0.5*(D258+17.8)*I258</f>
        <v>3.4731525528689899</v>
      </c>
      <c r="K258" s="15">
        <f t="shared" si="47"/>
        <v>1.4170462415705478</v>
      </c>
      <c r="L258" s="67">
        <v>29</v>
      </c>
      <c r="M258" s="47">
        <f t="shared" si="48"/>
        <v>41.094341005545886</v>
      </c>
      <c r="N258" s="32"/>
      <c r="O258" s="24">
        <f t="shared" si="59"/>
        <v>3.0263235152930017</v>
      </c>
      <c r="P258" s="90"/>
      <c r="R258" s="82">
        <f>16*(10*D258/$P265)^$Q265*$V258</f>
        <v>23.991129705672353</v>
      </c>
      <c r="S258" s="4"/>
      <c r="T258" s="84">
        <v>0.83</v>
      </c>
      <c r="U258" s="84">
        <v>0.79</v>
      </c>
      <c r="V258" s="84">
        <f>($U258+($T258-$U258)*(($U$1-$V$1)/($U$1-$T$1)))</f>
        <v>0.82314159999999992</v>
      </c>
    </row>
    <row r="259" spans="1:22">
      <c r="A259" s="9">
        <v>1977</v>
      </c>
      <c r="B259" s="9">
        <v>3</v>
      </c>
      <c r="C259" s="10">
        <f>P!C260</f>
        <v>19.100000000000001</v>
      </c>
      <c r="D259" s="11">
        <f>P!D260</f>
        <v>9.19</v>
      </c>
      <c r="E259" s="9" t="s">
        <v>223</v>
      </c>
      <c r="F259" s="56">
        <v>3.51</v>
      </c>
      <c r="G259" s="59">
        <v>27.2</v>
      </c>
      <c r="H259" s="9">
        <v>26.3</v>
      </c>
      <c r="I259" s="15">
        <f t="shared" ref="I259:I322" si="61">G259+(H259-G259)/(42-40)*(42-40.8573)</f>
        <v>26.685785000000003</v>
      </c>
      <c r="J259" s="15">
        <f t="shared" si="60"/>
        <v>5.1779515823521605</v>
      </c>
      <c r="K259" s="15">
        <f t="shared" ref="K259:K322" si="62">J259*0.408</f>
        <v>2.1126042455996812</v>
      </c>
      <c r="L259" s="67">
        <v>31</v>
      </c>
      <c r="M259" s="47">
        <f t="shared" ref="M259:M322" si="63">L259*K259</f>
        <v>65.490731613590114</v>
      </c>
      <c r="N259" s="32"/>
      <c r="O259" s="24">
        <f t="shared" si="59"/>
        <v>2.5131539754073651</v>
      </c>
      <c r="P259" s="90"/>
      <c r="R259" s="82">
        <f>16*(10*D259/$P265)^$Q265*$V259</f>
        <v>19.071135032898535</v>
      </c>
      <c r="S259" s="4"/>
      <c r="T259" s="84">
        <v>0.81</v>
      </c>
      <c r="U259" s="84">
        <v>0.75</v>
      </c>
      <c r="V259" s="84">
        <f t="shared" ref="V259:V265" si="64">($U259+($T259-$U259)*(($U$1-$V$1)/($U$1-$T$1)))</f>
        <v>0.79971239999999999</v>
      </c>
    </row>
    <row r="260" spans="1:22">
      <c r="A260" s="9">
        <v>1977</v>
      </c>
      <c r="B260" s="9">
        <v>4</v>
      </c>
      <c r="C260" s="10">
        <f>P!C261</f>
        <v>12.3</v>
      </c>
      <c r="D260" s="11">
        <f>P!D261</f>
        <v>13.22</v>
      </c>
      <c r="E260" s="9" t="s">
        <v>224</v>
      </c>
      <c r="F260" s="56">
        <v>6.12</v>
      </c>
      <c r="G260" s="59">
        <v>34.700000000000003</v>
      </c>
      <c r="H260" s="9">
        <v>34.1</v>
      </c>
      <c r="I260" s="15">
        <f t="shared" si="61"/>
        <v>34.357190000000003</v>
      </c>
      <c r="J260" s="15">
        <f t="shared" si="60"/>
        <v>8.4310106600527135</v>
      </c>
      <c r="K260" s="15">
        <f t="shared" si="62"/>
        <v>3.439852349301507</v>
      </c>
      <c r="L260" s="67">
        <v>30</v>
      </c>
      <c r="M260" s="47">
        <f t="shared" si="63"/>
        <v>103.19557047904522</v>
      </c>
      <c r="N260" s="32"/>
      <c r="O260" s="24">
        <f t="shared" si="59"/>
        <v>4.358166685224262</v>
      </c>
      <c r="P260" s="90"/>
      <c r="R260" s="82">
        <f>16*(10*D260/$P265)^$Q265*$V260</f>
        <v>36.001300039208601</v>
      </c>
      <c r="S260" s="4"/>
      <c r="T260" s="84">
        <v>0.84</v>
      </c>
      <c r="U260" s="84">
        <v>0.8</v>
      </c>
      <c r="V260" s="84">
        <f t="shared" si="64"/>
        <v>0.83314159999999993</v>
      </c>
    </row>
    <row r="261" spans="1:22">
      <c r="A261" s="9">
        <v>1977</v>
      </c>
      <c r="B261" s="9">
        <v>5</v>
      </c>
      <c r="C261" s="10">
        <f>P!C262</f>
        <v>17.399999999999999</v>
      </c>
      <c r="D261" s="11">
        <f>P!D262</f>
        <v>19.22</v>
      </c>
      <c r="E261" s="9" t="s">
        <v>225</v>
      </c>
      <c r="F261" s="56">
        <v>11.55</v>
      </c>
      <c r="G261" s="59">
        <v>39.700000000000003</v>
      </c>
      <c r="H261" s="9">
        <v>39.5</v>
      </c>
      <c r="I261" s="15">
        <f t="shared" si="61"/>
        <v>39.585729999999998</v>
      </c>
      <c r="J261" s="15">
        <f t="shared" si="60"/>
        <v>11.661380972576541</v>
      </c>
      <c r="K261" s="15">
        <f t="shared" si="62"/>
        <v>4.7578434368112283</v>
      </c>
      <c r="L261" s="67">
        <v>31</v>
      </c>
      <c r="M261" s="47">
        <f t="shared" si="63"/>
        <v>147.49314654114806</v>
      </c>
      <c r="N261" s="32"/>
      <c r="O261" s="24">
        <f t="shared" si="59"/>
        <v>7.6800144259565952</v>
      </c>
      <c r="P261" s="90"/>
      <c r="R261" s="82">
        <f>16*(10*D261/$P265)^$Q265*$V261</f>
        <v>65.851521311669927</v>
      </c>
      <c r="S261" s="4"/>
      <c r="T261" s="84">
        <v>0.83</v>
      </c>
      <c r="U261" s="84">
        <v>0.81</v>
      </c>
      <c r="V261" s="84">
        <f t="shared" si="64"/>
        <v>0.82657079999999994</v>
      </c>
    </row>
    <row r="262" spans="1:22">
      <c r="A262" s="9">
        <v>1977</v>
      </c>
      <c r="B262" s="9">
        <v>6</v>
      </c>
      <c r="C262" s="10">
        <f>P!C263</f>
        <v>24</v>
      </c>
      <c r="D262" s="11">
        <f>P!D263</f>
        <v>23.3</v>
      </c>
      <c r="E262" s="9" t="s">
        <v>226</v>
      </c>
      <c r="F262" s="56">
        <v>15.17</v>
      </c>
      <c r="G262" s="59">
        <v>41.9</v>
      </c>
      <c r="H262" s="9">
        <v>41.9</v>
      </c>
      <c r="I262" s="15">
        <f t="shared" si="61"/>
        <v>41.9</v>
      </c>
      <c r="J262" s="15">
        <f t="shared" si="60"/>
        <v>13.726353667886476</v>
      </c>
      <c r="K262" s="15">
        <f t="shared" si="62"/>
        <v>5.6003522964976824</v>
      </c>
      <c r="L262" s="67">
        <v>30</v>
      </c>
      <c r="M262" s="47">
        <f t="shared" si="63"/>
        <v>168.01056889493049</v>
      </c>
      <c r="N262" s="32"/>
      <c r="O262" s="24">
        <f t="shared" si="59"/>
        <v>10.278654728530093</v>
      </c>
      <c r="P262" s="91"/>
      <c r="R262" s="82">
        <f>16*(10*D262/$P265)^$Q265*$V262</f>
        <v>112.22007592703423</v>
      </c>
      <c r="S262" s="4"/>
      <c r="T262" s="84">
        <v>1.03</v>
      </c>
      <c r="U262" s="84">
        <v>1.02</v>
      </c>
      <c r="V262" s="84">
        <f t="shared" si="64"/>
        <v>1.0282854000000001</v>
      </c>
    </row>
    <row r="263" spans="1:22">
      <c r="A263" s="9">
        <v>1977</v>
      </c>
      <c r="B263" s="9">
        <v>7</v>
      </c>
      <c r="C263" s="10">
        <f>P!C264</f>
        <v>16.100000000000001</v>
      </c>
      <c r="D263" s="11">
        <f>P!D264</f>
        <v>26.39</v>
      </c>
      <c r="E263" s="9">
        <v>30.7</v>
      </c>
      <c r="F263" s="56">
        <v>18.29</v>
      </c>
      <c r="G263" s="59">
        <v>40.799999999999997</v>
      </c>
      <c r="H263" s="9">
        <v>40.799999999999997</v>
      </c>
      <c r="I263" s="15">
        <f t="shared" si="61"/>
        <v>40.799999999999997</v>
      </c>
      <c r="J263" s="15">
        <f t="shared" si="60"/>
        <v>14.608239869147544</v>
      </c>
      <c r="K263" s="15">
        <f t="shared" si="62"/>
        <v>5.9601618666121974</v>
      </c>
      <c r="L263" s="67">
        <v>31</v>
      </c>
      <c r="M263" s="47">
        <f t="shared" si="63"/>
        <v>184.76501786497812</v>
      </c>
      <c r="N263" s="32"/>
      <c r="O263" s="24">
        <f t="shared" si="59"/>
        <v>12.41133935001705</v>
      </c>
      <c r="P263" s="91"/>
      <c r="R263" s="82">
        <f>16*(10*D263/$P265)^$Q265*$V263</f>
        <v>148.9476539180111</v>
      </c>
      <c r="S263" s="4"/>
      <c r="T263" s="84">
        <v>1.1100000000000001</v>
      </c>
      <c r="U263" s="84">
        <v>1.1299999999999999</v>
      </c>
      <c r="V263" s="84">
        <f t="shared" si="64"/>
        <v>1.1134292000000001</v>
      </c>
    </row>
    <row r="264" spans="1:22">
      <c r="A264" s="9">
        <v>1977</v>
      </c>
      <c r="B264" s="9">
        <v>8</v>
      </c>
      <c r="C264" s="10">
        <f>P!C265</f>
        <v>0</v>
      </c>
      <c r="D264" s="11">
        <f>P!D265</f>
        <v>25.8</v>
      </c>
      <c r="E264" s="9">
        <v>30.89</v>
      </c>
      <c r="F264" s="56">
        <v>17.5</v>
      </c>
      <c r="G264" s="59">
        <v>36.700000000000003</v>
      </c>
      <c r="H264" s="9">
        <v>36.299999999999997</v>
      </c>
      <c r="I264" s="15">
        <f t="shared" si="61"/>
        <v>36.47146</v>
      </c>
      <c r="J264" s="15">
        <f t="shared" si="60"/>
        <v>13.383132040920152</v>
      </c>
      <c r="K264" s="15">
        <f t="shared" si="62"/>
        <v>5.4603178726954216</v>
      </c>
      <c r="L264" s="67">
        <v>31</v>
      </c>
      <c r="M264" s="47">
        <f t="shared" si="63"/>
        <v>169.26985405355808</v>
      </c>
      <c r="N264" s="32"/>
      <c r="O264" s="24">
        <f t="shared" si="59"/>
        <v>11.993657655427791</v>
      </c>
      <c r="P264" s="91"/>
      <c r="R264" s="82">
        <f>16*(10*D264/$P265)^$Q265*$V264</f>
        <v>160.74417550086039</v>
      </c>
      <c r="S264" s="4"/>
      <c r="T264" s="84">
        <v>1.24</v>
      </c>
      <c r="U264" s="84">
        <v>1.28</v>
      </c>
      <c r="V264" s="84">
        <f t="shared" si="64"/>
        <v>1.2468584</v>
      </c>
    </row>
    <row r="265" spans="1:22" s="2" customFormat="1">
      <c r="A265" s="12">
        <v>1977</v>
      </c>
      <c r="B265" s="12">
        <v>9</v>
      </c>
      <c r="C265" s="10">
        <f>P!C266</f>
        <v>95</v>
      </c>
      <c r="D265" s="11">
        <f>P!D266</f>
        <v>20.14</v>
      </c>
      <c r="E265" s="12">
        <v>25.59</v>
      </c>
      <c r="F265" s="57">
        <v>13.91</v>
      </c>
      <c r="G265" s="60">
        <v>30</v>
      </c>
      <c r="H265" s="12">
        <v>29.2</v>
      </c>
      <c r="I265" s="12">
        <f t="shared" si="61"/>
        <v>29.542919999999999</v>
      </c>
      <c r="J265" s="12">
        <f t="shared" si="60"/>
        <v>8.8104887786856168</v>
      </c>
      <c r="K265" s="15">
        <f t="shared" si="62"/>
        <v>3.5946794217037312</v>
      </c>
      <c r="L265" s="12">
        <v>30</v>
      </c>
      <c r="M265" s="47">
        <f t="shared" si="63"/>
        <v>107.84038265111194</v>
      </c>
      <c r="N265" s="31">
        <f>SUM(M254:M265)</f>
        <v>1135.0926213331607</v>
      </c>
      <c r="O265" s="48">
        <f t="shared" si="59"/>
        <v>8.2433823736235485</v>
      </c>
      <c r="P265" s="49">
        <f>SUM(O254:O265)</f>
        <v>71.993448747837292</v>
      </c>
      <c r="Q265" s="81">
        <f>6.75*10^(-7)*P265^3-7.71*10^(-5)*P265^2+1.792*10^(-2)*P265+0.49239</f>
        <v>1.6347725667068911</v>
      </c>
      <c r="R265" s="85">
        <f>16*(10*D265/$P265)^$Q265*$V265</f>
        <v>108.08562365210287</v>
      </c>
      <c r="S265" s="93">
        <f>SUM(R254:R265)</f>
        <v>808.87662195207758</v>
      </c>
      <c r="T265" s="95">
        <v>1.25</v>
      </c>
      <c r="U265" s="95">
        <v>1.29</v>
      </c>
      <c r="V265" s="95">
        <f t="shared" si="64"/>
        <v>1.2568584</v>
      </c>
    </row>
    <row r="266" spans="1:22" ht="18">
      <c r="A266" s="9">
        <v>1977</v>
      </c>
      <c r="B266" s="9">
        <v>10</v>
      </c>
      <c r="C266" s="10">
        <f>P!C267</f>
        <v>9.9</v>
      </c>
      <c r="D266" s="11">
        <f>P!D267</f>
        <v>13.29</v>
      </c>
      <c r="E266" s="9">
        <v>19.37</v>
      </c>
      <c r="F266" s="56">
        <v>6.6</v>
      </c>
      <c r="G266" s="59">
        <v>22.5</v>
      </c>
      <c r="H266" s="9">
        <v>21.4</v>
      </c>
      <c r="I266" s="15">
        <f t="shared" si="61"/>
        <v>21.871514999999999</v>
      </c>
      <c r="J266" s="15">
        <f t="shared" si="60"/>
        <v>5.5888554033988083</v>
      </c>
      <c r="K266" s="15">
        <f t="shared" si="62"/>
        <v>2.2802530045867138</v>
      </c>
      <c r="L266" s="9">
        <v>31</v>
      </c>
      <c r="M266" s="47">
        <f t="shared" si="63"/>
        <v>70.687843142188129</v>
      </c>
      <c r="N266" s="32"/>
      <c r="O266" s="24">
        <f>(D266/5)^1.514</f>
        <v>4.3931520482578943</v>
      </c>
      <c r="P266" s="43"/>
      <c r="R266" s="82">
        <f>16*(10*D266/$P277)^$Q277*$V266</f>
        <v>60.192696439006326</v>
      </c>
      <c r="S266" s="4"/>
      <c r="T266" s="84">
        <v>1.27</v>
      </c>
      <c r="U266" s="84">
        <v>1.31</v>
      </c>
      <c r="V266" s="84">
        <f>($U266+($T266-$U266)*(($U$1-$V$1)/($U$1-$T$1)))</f>
        <v>1.2768584000000001</v>
      </c>
    </row>
    <row r="267" spans="1:22">
      <c r="A267" s="9">
        <v>1977</v>
      </c>
      <c r="B267" s="9">
        <v>11</v>
      </c>
      <c r="C267" s="10">
        <f>P!C268</f>
        <v>35.299999999999997</v>
      </c>
      <c r="D267" s="11">
        <f>P!D268</f>
        <v>12.95</v>
      </c>
      <c r="E267" s="9">
        <v>16.63</v>
      </c>
      <c r="F267" s="56">
        <v>8.85</v>
      </c>
      <c r="G267" s="59">
        <v>16.3</v>
      </c>
      <c r="H267" s="9">
        <v>15.1</v>
      </c>
      <c r="I267" s="15">
        <f t="shared" si="61"/>
        <v>15.614380000000001</v>
      </c>
      <c r="J267" s="15">
        <f t="shared" si="60"/>
        <v>3.0802608711864798</v>
      </c>
      <c r="K267" s="15">
        <f t="shared" si="62"/>
        <v>1.2567464354440836</v>
      </c>
      <c r="L267" s="67">
        <v>30</v>
      </c>
      <c r="M267" s="47">
        <f t="shared" si="63"/>
        <v>37.702393063322511</v>
      </c>
      <c r="N267" s="32"/>
      <c r="O267" s="24">
        <f t="shared" ref="O267:O277" si="65">(D267/5)^1.514</f>
        <v>4.224116066230061</v>
      </c>
      <c r="P267" s="90"/>
      <c r="R267" s="82">
        <f>16*(10*D267/$P277)^$Q277*$V267</f>
        <v>53.707076361424065</v>
      </c>
      <c r="S267" s="4"/>
      <c r="T267" s="84">
        <v>1.18</v>
      </c>
      <c r="U267" s="84">
        <v>1.21</v>
      </c>
      <c r="V267" s="84">
        <f>($U267+($T267-$U267)*(($U$1-$V$1)/($U$1-$T$1)))</f>
        <v>1.1851437999999999</v>
      </c>
    </row>
    <row r="268" spans="1:22">
      <c r="A268" s="9">
        <v>1977</v>
      </c>
      <c r="B268" s="9">
        <v>12</v>
      </c>
      <c r="C268" s="10">
        <f>P!C269</f>
        <v>71.2</v>
      </c>
      <c r="D268" s="11">
        <f>P!D269</f>
        <v>5.03</v>
      </c>
      <c r="E268" s="9">
        <v>8.94</v>
      </c>
      <c r="F268" s="56" t="s">
        <v>458</v>
      </c>
      <c r="G268" s="59">
        <v>13.6</v>
      </c>
      <c r="H268" s="9">
        <v>12.4</v>
      </c>
      <c r="I268" s="15">
        <f t="shared" si="61"/>
        <v>12.914380000000001</v>
      </c>
      <c r="J268" s="15">
        <f t="shared" si="60"/>
        <v>1.9108102396065123</v>
      </c>
      <c r="K268" s="15">
        <f t="shared" si="62"/>
        <v>0.77961057775945697</v>
      </c>
      <c r="L268" s="67">
        <v>31</v>
      </c>
      <c r="M268" s="47">
        <f t="shared" si="63"/>
        <v>24.167927910543167</v>
      </c>
      <c r="N268" s="32"/>
      <c r="O268" s="24">
        <f t="shared" si="65"/>
        <v>1.0090979939429412</v>
      </c>
      <c r="P268" s="90"/>
      <c r="R268" s="82">
        <f>16*(10*D268/$P277)^$Q277*$V268</f>
        <v>11.164384209805084</v>
      </c>
      <c r="S268" s="4"/>
      <c r="T268" s="84">
        <v>1.04</v>
      </c>
      <c r="U268" s="84">
        <v>1.04</v>
      </c>
      <c r="V268" s="84">
        <f>($U268+($T268-$U268)*(($U$1-$V$1)/($U$1-$T$1)))</f>
        <v>1.04</v>
      </c>
    </row>
    <row r="269" spans="1:22">
      <c r="A269" s="9">
        <v>1978</v>
      </c>
      <c r="B269" s="9">
        <v>1</v>
      </c>
      <c r="C269" s="10">
        <f>P!C270</f>
        <v>22.8</v>
      </c>
      <c r="D269" s="11">
        <f>P!D270</f>
        <v>4.42</v>
      </c>
      <c r="E269" s="9" t="s">
        <v>227</v>
      </c>
      <c r="F269" s="56">
        <v>0.62</v>
      </c>
      <c r="G269" s="59">
        <v>15</v>
      </c>
      <c r="H269" s="9">
        <v>13.8</v>
      </c>
      <c r="I269" s="15">
        <f t="shared" si="61"/>
        <v>14.314380000000002</v>
      </c>
      <c r="J269" s="15">
        <f t="shared" si="60"/>
        <v>2.0167461144842918</v>
      </c>
      <c r="K269" s="15">
        <f t="shared" si="62"/>
        <v>0.82283241470959101</v>
      </c>
      <c r="L269" s="67">
        <v>31</v>
      </c>
      <c r="M269" s="47">
        <f t="shared" si="63"/>
        <v>25.507804855997321</v>
      </c>
      <c r="N269" s="32"/>
      <c r="O269" s="24">
        <f t="shared" si="65"/>
        <v>0.82971459435748274</v>
      </c>
      <c r="P269" s="90"/>
      <c r="R269" s="82">
        <f>16*(10*D269/$P277)^$Q277*$V269</f>
        <v>8.4336207692599956</v>
      </c>
      <c r="S269" s="4"/>
      <c r="T269" s="84">
        <v>0.96</v>
      </c>
      <c r="U269" s="84">
        <v>0.94</v>
      </c>
      <c r="V269" s="84">
        <f>($U269+($T269-$U269)*(($U$1-$V$1)/($U$1-$T$1)))</f>
        <v>0.95657079999999994</v>
      </c>
    </row>
    <row r="270" spans="1:22">
      <c r="A270" s="9">
        <v>1978</v>
      </c>
      <c r="B270" s="9">
        <v>2</v>
      </c>
      <c r="C270" s="10">
        <f>P!C271</f>
        <v>70.7</v>
      </c>
      <c r="D270" s="11">
        <f>P!D271</f>
        <v>7.59</v>
      </c>
      <c r="E270" s="9" t="s">
        <v>217</v>
      </c>
      <c r="F270" s="56">
        <v>4.08</v>
      </c>
      <c r="G270" s="59">
        <v>20.04</v>
      </c>
      <c r="H270" s="9">
        <v>19.2</v>
      </c>
      <c r="I270" s="15">
        <f t="shared" si="61"/>
        <v>19.560065999999999</v>
      </c>
      <c r="J270" s="15">
        <f t="shared" si="60"/>
        <v>3.1093524782342978</v>
      </c>
      <c r="K270" s="15">
        <f t="shared" si="62"/>
        <v>1.2686158111195935</v>
      </c>
      <c r="L270" s="67">
        <v>29</v>
      </c>
      <c r="M270" s="47">
        <f t="shared" si="63"/>
        <v>36.789858522468215</v>
      </c>
      <c r="N270" s="32"/>
      <c r="O270" s="24">
        <f t="shared" si="65"/>
        <v>1.8812454482284549</v>
      </c>
      <c r="P270" s="90"/>
      <c r="R270" s="82">
        <f>16*(10*D270/$P277)^$Q277*$V270</f>
        <v>16.534035244556012</v>
      </c>
      <c r="S270" s="4"/>
      <c r="T270" s="84">
        <v>0.83</v>
      </c>
      <c r="U270" s="84">
        <v>0.79</v>
      </c>
      <c r="V270" s="84">
        <f>($U270+($T270-$U270)*(($U$1-$V$1)/($U$1-$T$1)))</f>
        <v>0.82314159999999992</v>
      </c>
    </row>
    <row r="271" spans="1:22">
      <c r="A271" s="9">
        <v>1978</v>
      </c>
      <c r="B271" s="9">
        <v>3</v>
      </c>
      <c r="C271" s="10">
        <f>P!C272</f>
        <v>73.400000000000006</v>
      </c>
      <c r="D271" s="11">
        <f>P!D272</f>
        <v>9.75</v>
      </c>
      <c r="E271" s="9" t="s">
        <v>228</v>
      </c>
      <c r="F271" s="56">
        <v>5.19</v>
      </c>
      <c r="G271" s="59">
        <v>27.2</v>
      </c>
      <c r="H271" s="9">
        <v>26.3</v>
      </c>
      <c r="I271" s="15">
        <f t="shared" si="61"/>
        <v>26.685785000000003</v>
      </c>
      <c r="J271" s="15">
        <f t="shared" si="60"/>
        <v>4.9645861895668641</v>
      </c>
      <c r="K271" s="15">
        <f t="shared" si="62"/>
        <v>2.0255511653432805</v>
      </c>
      <c r="L271" s="67">
        <v>31</v>
      </c>
      <c r="M271" s="47">
        <f t="shared" si="63"/>
        <v>62.792086125641696</v>
      </c>
      <c r="N271" s="32"/>
      <c r="O271" s="24">
        <f t="shared" si="65"/>
        <v>2.7486054393224166</v>
      </c>
      <c r="P271" s="90"/>
      <c r="R271" s="82">
        <f>16*(10*D271/$P277)^$Q277*$V271</f>
        <v>23.521954563574052</v>
      </c>
      <c r="S271" s="4"/>
      <c r="T271" s="84">
        <v>0.81</v>
      </c>
      <c r="U271" s="84">
        <v>0.75</v>
      </c>
      <c r="V271" s="84">
        <f t="shared" ref="V271:V277" si="66">($U271+($T271-$U271)*(($U$1-$V$1)/($U$1-$T$1)))</f>
        <v>0.79971239999999999</v>
      </c>
    </row>
    <row r="272" spans="1:22">
      <c r="A272" s="9">
        <v>1978</v>
      </c>
      <c r="B272" s="9">
        <v>4</v>
      </c>
      <c r="C272" s="10">
        <f>P!C273</f>
        <v>66.8</v>
      </c>
      <c r="D272" s="11">
        <f>P!D273</f>
        <v>12.75</v>
      </c>
      <c r="E272" s="9" t="s">
        <v>229</v>
      </c>
      <c r="F272" s="56">
        <v>7.23</v>
      </c>
      <c r="G272" s="59">
        <v>34.700000000000003</v>
      </c>
      <c r="H272" s="9">
        <v>34.1</v>
      </c>
      <c r="I272" s="15">
        <f t="shared" si="61"/>
        <v>34.357190000000003</v>
      </c>
      <c r="J272" s="15">
        <f t="shared" si="60"/>
        <v>7.2221782808065056</v>
      </c>
      <c r="K272" s="15">
        <f t="shared" si="62"/>
        <v>2.9466487385690541</v>
      </c>
      <c r="L272" s="67">
        <v>30</v>
      </c>
      <c r="M272" s="47">
        <f t="shared" si="63"/>
        <v>88.399462157071625</v>
      </c>
      <c r="N272" s="32"/>
      <c r="O272" s="24">
        <f t="shared" si="65"/>
        <v>4.1257397860680802</v>
      </c>
      <c r="P272" s="90"/>
      <c r="R272" s="82">
        <f>16*(10*D272/$P277)^$Q277*$V272</f>
        <v>36.871014856011513</v>
      </c>
      <c r="S272" s="4"/>
      <c r="T272" s="84">
        <v>0.84</v>
      </c>
      <c r="U272" s="84">
        <v>0.8</v>
      </c>
      <c r="V272" s="84">
        <f t="shared" si="66"/>
        <v>0.83314159999999993</v>
      </c>
    </row>
    <row r="273" spans="1:22">
      <c r="A273" s="9">
        <v>1978</v>
      </c>
      <c r="B273" s="9">
        <v>5</v>
      </c>
      <c r="C273" s="10">
        <f>P!C274</f>
        <v>23.5</v>
      </c>
      <c r="D273" s="11">
        <f>P!D274</f>
        <v>17.7</v>
      </c>
      <c r="E273" s="9" t="s">
        <v>230</v>
      </c>
      <c r="F273" s="56">
        <v>11.39</v>
      </c>
      <c r="G273" s="59">
        <v>39.700000000000003</v>
      </c>
      <c r="H273" s="9">
        <v>39.5</v>
      </c>
      <c r="I273" s="15">
        <f t="shared" si="61"/>
        <v>39.585729999999998</v>
      </c>
      <c r="J273" s="15">
        <f t="shared" si="60"/>
        <v>10.332854051250051</v>
      </c>
      <c r="K273" s="15">
        <f t="shared" si="62"/>
        <v>4.21580445291002</v>
      </c>
      <c r="L273" s="67">
        <v>31</v>
      </c>
      <c r="M273" s="47">
        <f t="shared" si="63"/>
        <v>130.68993804021062</v>
      </c>
      <c r="N273" s="32"/>
      <c r="O273" s="24">
        <f t="shared" si="65"/>
        <v>6.7793949997702638</v>
      </c>
      <c r="P273" s="90"/>
      <c r="R273" s="82">
        <f>16*(10*D273/$P277)^$Q277*$V273</f>
        <v>60.284241680830867</v>
      </c>
      <c r="S273" s="4"/>
      <c r="T273" s="84">
        <v>0.83</v>
      </c>
      <c r="U273" s="84">
        <v>0.81</v>
      </c>
      <c r="V273" s="84">
        <f t="shared" si="66"/>
        <v>0.82657079999999994</v>
      </c>
    </row>
    <row r="274" spans="1:22">
      <c r="A274" s="9">
        <v>1978</v>
      </c>
      <c r="B274" s="9">
        <v>6</v>
      </c>
      <c r="C274" s="10">
        <f>P!C275</f>
        <v>20.9</v>
      </c>
      <c r="D274" s="11">
        <f>P!D275</f>
        <v>22.74</v>
      </c>
      <c r="E274" s="9" t="s">
        <v>135</v>
      </c>
      <c r="F274" s="56">
        <v>13.87</v>
      </c>
      <c r="G274" s="59">
        <v>41.9</v>
      </c>
      <c r="H274" s="9">
        <v>41.9</v>
      </c>
      <c r="I274" s="15">
        <f t="shared" si="61"/>
        <v>41.9</v>
      </c>
      <c r="J274" s="15">
        <f t="shared" si="60"/>
        <v>14.140385554132493</v>
      </c>
      <c r="K274" s="15">
        <f t="shared" si="62"/>
        <v>5.7692773060860567</v>
      </c>
      <c r="L274" s="67">
        <v>30</v>
      </c>
      <c r="M274" s="47">
        <f t="shared" si="63"/>
        <v>173.07831918258171</v>
      </c>
      <c r="N274" s="32"/>
      <c r="O274" s="24">
        <f t="shared" si="65"/>
        <v>9.9069545458369763</v>
      </c>
      <c r="P274" s="91"/>
      <c r="R274" s="82">
        <f>16*(10*D274/$P277)^$Q277*$V274</f>
        <v>109.83871848327706</v>
      </c>
      <c r="S274" s="4"/>
      <c r="T274" s="84">
        <v>1.03</v>
      </c>
      <c r="U274" s="84">
        <v>1.02</v>
      </c>
      <c r="V274" s="84">
        <f t="shared" si="66"/>
        <v>1.0282854000000001</v>
      </c>
    </row>
    <row r="275" spans="1:22">
      <c r="A275" s="9">
        <v>1978</v>
      </c>
      <c r="B275" s="9">
        <v>7</v>
      </c>
      <c r="C275" s="10">
        <f>P!C276</f>
        <v>11.7</v>
      </c>
      <c r="D275" s="11">
        <f>P!D276</f>
        <v>25.2</v>
      </c>
      <c r="E275" s="9">
        <v>29.9</v>
      </c>
      <c r="F275" s="56">
        <v>16.61</v>
      </c>
      <c r="G275" s="59">
        <v>40.799999999999997</v>
      </c>
      <c r="H275" s="9">
        <v>40.799999999999997</v>
      </c>
      <c r="I275" s="15">
        <f t="shared" si="61"/>
        <v>40.799999999999997</v>
      </c>
      <c r="J275" s="15">
        <f t="shared" si="60"/>
        <v>14.71021245520866</v>
      </c>
      <c r="K275" s="15">
        <f t="shared" si="62"/>
        <v>6.0017666817251332</v>
      </c>
      <c r="L275" s="67">
        <v>31</v>
      </c>
      <c r="M275" s="47">
        <f t="shared" si="63"/>
        <v>186.05476713347912</v>
      </c>
      <c r="N275" s="32"/>
      <c r="O275" s="24">
        <f t="shared" si="65"/>
        <v>11.57390283809489</v>
      </c>
      <c r="P275" s="91"/>
      <c r="R275" s="82">
        <f>16*(10*D275/$P277)^$Q277*$V275</f>
        <v>139.07248825874709</v>
      </c>
      <c r="S275" s="4"/>
      <c r="T275" s="84">
        <v>1.1100000000000001</v>
      </c>
      <c r="U275" s="84">
        <v>1.1299999999999999</v>
      </c>
      <c r="V275" s="84">
        <f t="shared" si="66"/>
        <v>1.1134292000000001</v>
      </c>
    </row>
    <row r="276" spans="1:22">
      <c r="A276" s="9">
        <v>1978</v>
      </c>
      <c r="B276" s="9">
        <v>8</v>
      </c>
      <c r="C276" s="10">
        <f>P!C277</f>
        <v>0</v>
      </c>
      <c r="D276" s="11">
        <f>P!D277</f>
        <v>23.86</v>
      </c>
      <c r="E276" s="9">
        <v>28.99</v>
      </c>
      <c r="F276" s="56">
        <v>15.61</v>
      </c>
      <c r="G276" s="59">
        <v>36.700000000000003</v>
      </c>
      <c r="H276" s="9">
        <v>36.299999999999997</v>
      </c>
      <c r="I276" s="15">
        <f t="shared" si="61"/>
        <v>36.47146</v>
      </c>
      <c r="J276" s="15">
        <f t="shared" si="60"/>
        <v>12.782868091280141</v>
      </c>
      <c r="K276" s="15">
        <f t="shared" si="62"/>
        <v>5.215410181242297</v>
      </c>
      <c r="L276" s="67">
        <v>31</v>
      </c>
      <c r="M276" s="47">
        <f t="shared" si="63"/>
        <v>161.6777156185112</v>
      </c>
      <c r="N276" s="32"/>
      <c r="O276" s="24">
        <f t="shared" si="65"/>
        <v>10.654975577299981</v>
      </c>
      <c r="P276" s="91"/>
      <c r="R276" s="82">
        <f>16*(10*D276/$P277)^$Q277*$V276</f>
        <v>143.30360251709263</v>
      </c>
      <c r="S276" s="4"/>
      <c r="T276" s="84">
        <v>1.24</v>
      </c>
      <c r="U276" s="84">
        <v>1.28</v>
      </c>
      <c r="V276" s="84">
        <f t="shared" si="66"/>
        <v>1.2468584</v>
      </c>
    </row>
    <row r="277" spans="1:22" s="2" customFormat="1">
      <c r="A277" s="12">
        <v>1978</v>
      </c>
      <c r="B277" s="12">
        <v>9</v>
      </c>
      <c r="C277" s="10">
        <f>P!C278</f>
        <v>53</v>
      </c>
      <c r="D277" s="11">
        <f>P!D278</f>
        <v>18.489999999999998</v>
      </c>
      <c r="E277" s="12">
        <v>22.68</v>
      </c>
      <c r="F277" s="57">
        <v>12.84</v>
      </c>
      <c r="G277" s="60">
        <v>30</v>
      </c>
      <c r="H277" s="12">
        <v>29.2</v>
      </c>
      <c r="I277" s="12">
        <f t="shared" si="61"/>
        <v>29.542919999999999</v>
      </c>
      <c r="J277" s="12">
        <f t="shared" si="60"/>
        <v>7.7350971361309302</v>
      </c>
      <c r="K277" s="15">
        <f t="shared" si="62"/>
        <v>3.1559196315414195</v>
      </c>
      <c r="L277" s="12">
        <v>30</v>
      </c>
      <c r="M277" s="47">
        <f t="shared" si="63"/>
        <v>94.677588946242579</v>
      </c>
      <c r="N277" s="31">
        <f>SUM(M266:M277)</f>
        <v>1092.2257046982579</v>
      </c>
      <c r="O277" s="48">
        <f t="shared" si="65"/>
        <v>7.2427233523487331</v>
      </c>
      <c r="P277" s="49">
        <f>SUM(O266:O277)</f>
        <v>65.369622689758174</v>
      </c>
      <c r="Q277" s="81">
        <f>6.75*10^(-7)*P277^3-7.71*10^(-5)*P277^2+1.792*10^(-2)*P277+0.49239</f>
        <v>1.5229031218487257</v>
      </c>
      <c r="R277" s="85">
        <f>16*(10*D277/$P277)^$Q277*$V277</f>
        <v>97.969273861344107</v>
      </c>
      <c r="S277" s="93">
        <f>SUM(R266:R277)</f>
        <v>760.89310724492861</v>
      </c>
      <c r="T277" s="95">
        <v>1.25</v>
      </c>
      <c r="U277" s="95">
        <v>1.29</v>
      </c>
      <c r="V277" s="95">
        <f t="shared" si="66"/>
        <v>1.2568584</v>
      </c>
    </row>
    <row r="278" spans="1:22" ht="18">
      <c r="A278" s="9">
        <v>1978</v>
      </c>
      <c r="B278" s="9">
        <v>10</v>
      </c>
      <c r="C278" s="10">
        <f>P!C279</f>
        <v>64.900000000000006</v>
      </c>
      <c r="D278" s="11">
        <f>P!D279</f>
        <v>15.4</v>
      </c>
      <c r="E278" s="9">
        <v>19.809999999999999</v>
      </c>
      <c r="F278" s="56">
        <v>10.31</v>
      </c>
      <c r="G278" s="59">
        <v>22.5</v>
      </c>
      <c r="H278" s="9">
        <v>21.4</v>
      </c>
      <c r="I278" s="15">
        <f t="shared" si="61"/>
        <v>21.871514999999999</v>
      </c>
      <c r="J278" s="15">
        <f t="shared" si="60"/>
        <v>5.147621299821334</v>
      </c>
      <c r="K278" s="15">
        <f t="shared" si="62"/>
        <v>2.1002294903271039</v>
      </c>
      <c r="L278" s="9">
        <v>31</v>
      </c>
      <c r="M278" s="47">
        <f t="shared" si="63"/>
        <v>65.107114200140217</v>
      </c>
      <c r="N278" s="32"/>
      <c r="O278" s="24">
        <f>(D278/5)^1.514</f>
        <v>5.4911813242660052</v>
      </c>
      <c r="P278" s="43"/>
      <c r="R278" s="82">
        <f>16*(10*D278/$P289)^$Q289*$V278</f>
        <v>73.747703012018803</v>
      </c>
      <c r="S278" s="4"/>
      <c r="T278" s="84">
        <v>1.27</v>
      </c>
      <c r="U278" s="84">
        <v>1.31</v>
      </c>
      <c r="V278" s="84">
        <f>($U278+($T278-$U278)*(($U$1-$V$1)/($U$1-$T$1)))</f>
        <v>1.2768584000000001</v>
      </c>
    </row>
    <row r="279" spans="1:22">
      <c r="A279" s="9">
        <v>1978</v>
      </c>
      <c r="B279" s="9">
        <v>11</v>
      </c>
      <c r="C279" s="10">
        <f>P!C280</f>
        <v>43.3</v>
      </c>
      <c r="D279" s="11">
        <f>P!D280</f>
        <v>8.9700000000000006</v>
      </c>
      <c r="E279" s="9">
        <v>13.85</v>
      </c>
      <c r="F279" s="56">
        <v>3.44</v>
      </c>
      <c r="G279" s="59">
        <v>16.3</v>
      </c>
      <c r="H279" s="9">
        <v>15.1</v>
      </c>
      <c r="I279" s="15">
        <f t="shared" si="61"/>
        <v>15.614380000000001</v>
      </c>
      <c r="J279" s="15">
        <f t="shared" si="60"/>
        <v>3.1018894546917606</v>
      </c>
      <c r="K279" s="15">
        <f t="shared" si="62"/>
        <v>1.2655708975142383</v>
      </c>
      <c r="L279" s="67">
        <v>30</v>
      </c>
      <c r="M279" s="47">
        <f t="shared" si="63"/>
        <v>37.967126925427152</v>
      </c>
      <c r="N279" s="32"/>
      <c r="O279" s="24">
        <f t="shared" ref="O279:O289" si="67">(D279/5)^1.514</f>
        <v>2.4226304535943419</v>
      </c>
      <c r="P279" s="90"/>
      <c r="R279" s="82">
        <f>16*(10*D279/$P289)^$Q289*$V279</f>
        <v>29.43715103879261</v>
      </c>
      <c r="S279" s="4"/>
      <c r="T279" s="84">
        <v>1.18</v>
      </c>
      <c r="U279" s="84">
        <v>1.21</v>
      </c>
      <c r="V279" s="84">
        <f>($U279+($T279-$U279)*(($U$1-$V$1)/($U$1-$T$1)))</f>
        <v>1.1851437999999999</v>
      </c>
    </row>
    <row r="280" spans="1:22">
      <c r="A280" s="9">
        <v>1978</v>
      </c>
      <c r="B280" s="9">
        <v>12</v>
      </c>
      <c r="C280" s="10">
        <f>P!C281</f>
        <v>13.7</v>
      </c>
      <c r="D280" s="11">
        <f>P!D281</f>
        <v>7.21</v>
      </c>
      <c r="E280" s="9">
        <v>10.65</v>
      </c>
      <c r="F280" s="56">
        <v>3.59</v>
      </c>
      <c r="G280" s="59">
        <v>13.6</v>
      </c>
      <c r="H280" s="9">
        <v>12.4</v>
      </c>
      <c r="I280" s="15">
        <f t="shared" si="61"/>
        <v>12.914380000000001</v>
      </c>
      <c r="J280" s="15">
        <f t="shared" si="60"/>
        <v>1.9738649687760046</v>
      </c>
      <c r="K280" s="15">
        <f t="shared" si="62"/>
        <v>0.8053369072606098</v>
      </c>
      <c r="L280" s="67">
        <v>31</v>
      </c>
      <c r="M280" s="47">
        <f t="shared" si="63"/>
        <v>24.965444125078903</v>
      </c>
      <c r="N280" s="32"/>
      <c r="O280" s="24">
        <f t="shared" si="67"/>
        <v>1.7404975016338906</v>
      </c>
      <c r="P280" s="90"/>
      <c r="R280" s="82">
        <f>16*(10*D280/$P289)^$Q289*$V280</f>
        <v>18.367821317737654</v>
      </c>
      <c r="S280" s="4"/>
      <c r="T280" s="84">
        <v>1.04</v>
      </c>
      <c r="U280" s="84">
        <v>1.04</v>
      </c>
      <c r="V280" s="84">
        <f>($U280+($T280-$U280)*(($U$1-$V$1)/($U$1-$T$1)))</f>
        <v>1.04</v>
      </c>
    </row>
    <row r="281" spans="1:22">
      <c r="A281" s="9">
        <v>1979</v>
      </c>
      <c r="B281" s="9">
        <v>1</v>
      </c>
      <c r="C281" s="10">
        <f>P!C282</f>
        <v>182.8</v>
      </c>
      <c r="D281" s="11">
        <f>P!D282</f>
        <v>5.22</v>
      </c>
      <c r="E281" s="9" t="s">
        <v>111</v>
      </c>
      <c r="F281" s="56">
        <v>1.74</v>
      </c>
      <c r="G281" s="59">
        <v>15</v>
      </c>
      <c r="H281" s="9">
        <v>13.8</v>
      </c>
      <c r="I281" s="15">
        <f t="shared" si="61"/>
        <v>14.314380000000002</v>
      </c>
      <c r="J281" s="15">
        <f t="shared" si="60"/>
        <v>1.976333142974336</v>
      </c>
      <c r="K281" s="15">
        <f t="shared" si="62"/>
        <v>0.80634392233352903</v>
      </c>
      <c r="L281" s="67">
        <v>31</v>
      </c>
      <c r="M281" s="47">
        <f t="shared" si="63"/>
        <v>24.9966615923394</v>
      </c>
      <c r="N281" s="32"/>
      <c r="O281" s="24">
        <f t="shared" si="67"/>
        <v>1.067364010147416</v>
      </c>
      <c r="P281" s="90"/>
      <c r="R281" s="82">
        <f>16*(10*D281/$P289)^$Q289*$V281</f>
        <v>10.203430003767719</v>
      </c>
      <c r="S281" s="4"/>
      <c r="T281" s="84">
        <v>0.96</v>
      </c>
      <c r="U281" s="84">
        <v>0.94</v>
      </c>
      <c r="V281" s="84">
        <f>($U281+($T281-$U281)*(($U$1-$V$1)/($U$1-$T$1)))</f>
        <v>0.95657079999999994</v>
      </c>
    </row>
    <row r="282" spans="1:22">
      <c r="A282" s="9">
        <v>1979</v>
      </c>
      <c r="B282" s="9">
        <v>2</v>
      </c>
      <c r="C282" s="10">
        <f>P!C283</f>
        <v>98.8</v>
      </c>
      <c r="D282" s="11">
        <f>P!D283</f>
        <v>6.67</v>
      </c>
      <c r="E282" s="9" t="s">
        <v>231</v>
      </c>
      <c r="F282" s="56">
        <v>3.72</v>
      </c>
      <c r="G282" s="59">
        <v>20.04</v>
      </c>
      <c r="H282" s="9">
        <v>19.2</v>
      </c>
      <c r="I282" s="15">
        <f t="shared" si="61"/>
        <v>19.560065999999999</v>
      </c>
      <c r="J282" s="15">
        <f t="shared" si="60"/>
        <v>2.7233774198270937</v>
      </c>
      <c r="K282" s="15">
        <f t="shared" si="62"/>
        <v>1.1111379872894542</v>
      </c>
      <c r="L282" s="67">
        <v>29</v>
      </c>
      <c r="M282" s="47">
        <f t="shared" si="63"/>
        <v>32.223001631394176</v>
      </c>
      <c r="N282" s="32"/>
      <c r="O282" s="24">
        <f t="shared" si="67"/>
        <v>1.5469843706051072</v>
      </c>
      <c r="P282" s="90"/>
      <c r="R282" s="82">
        <f>16*(10*D282/$P289)^$Q289*$V282</f>
        <v>12.873962083114398</v>
      </c>
      <c r="S282" s="4"/>
      <c r="T282" s="84">
        <v>0.83</v>
      </c>
      <c r="U282" s="84">
        <v>0.79</v>
      </c>
      <c r="V282" s="84">
        <f>($U282+($T282-$U282)*(($U$1-$V$1)/($U$1-$T$1)))</f>
        <v>0.82314159999999992</v>
      </c>
    </row>
    <row r="283" spans="1:22">
      <c r="A283" s="9">
        <v>1979</v>
      </c>
      <c r="B283" s="9">
        <v>3</v>
      </c>
      <c r="C283" s="10">
        <f>P!C284</f>
        <v>22.8</v>
      </c>
      <c r="D283" s="11">
        <f>P!D284</f>
        <v>10.55</v>
      </c>
      <c r="E283" s="9" t="s">
        <v>232</v>
      </c>
      <c r="F283" s="56">
        <v>5.59</v>
      </c>
      <c r="G283" s="59">
        <v>27.2</v>
      </c>
      <c r="H283" s="9">
        <v>26.3</v>
      </c>
      <c r="I283" s="15">
        <f t="shared" si="61"/>
        <v>26.685785000000003</v>
      </c>
      <c r="J283" s="15">
        <f t="shared" si="60"/>
        <v>5.0968813745548118</v>
      </c>
      <c r="K283" s="15">
        <f t="shared" si="62"/>
        <v>2.0795276008183632</v>
      </c>
      <c r="L283" s="67">
        <v>31</v>
      </c>
      <c r="M283" s="47">
        <f t="shared" si="63"/>
        <v>64.465355625369256</v>
      </c>
      <c r="N283" s="32"/>
      <c r="O283" s="24">
        <f t="shared" si="67"/>
        <v>3.0971599688445224</v>
      </c>
      <c r="P283" s="90"/>
      <c r="R283" s="82">
        <f>16*(10*D283/$P289)^$Q289*$V283</f>
        <v>25.589848400684222</v>
      </c>
      <c r="S283" s="4"/>
      <c r="T283" s="84">
        <v>0.81</v>
      </c>
      <c r="U283" s="84">
        <v>0.75</v>
      </c>
      <c r="V283" s="84">
        <f t="shared" ref="V283:V289" si="68">($U283+($T283-$U283)*(($U$1-$V$1)/($U$1-$T$1)))</f>
        <v>0.79971239999999999</v>
      </c>
    </row>
    <row r="284" spans="1:22">
      <c r="A284" s="9">
        <v>1979</v>
      </c>
      <c r="B284" s="9">
        <v>4</v>
      </c>
      <c r="C284" s="10">
        <f>P!C285</f>
        <v>63.6</v>
      </c>
      <c r="D284" s="11">
        <f>P!D285</f>
        <v>12.07</v>
      </c>
      <c r="E284" s="9" t="s">
        <v>233</v>
      </c>
      <c r="F284" s="56">
        <v>6.43</v>
      </c>
      <c r="G284" s="59">
        <v>34.700000000000003</v>
      </c>
      <c r="H284" s="9">
        <v>34.1</v>
      </c>
      <c r="I284" s="15">
        <f t="shared" si="61"/>
        <v>34.357190000000003</v>
      </c>
      <c r="J284" s="15">
        <f t="shared" si="60"/>
        <v>7.2942791735042061</v>
      </c>
      <c r="K284" s="15">
        <f t="shared" si="62"/>
        <v>2.9760659027897161</v>
      </c>
      <c r="L284" s="67">
        <v>30</v>
      </c>
      <c r="M284" s="47">
        <f t="shared" si="63"/>
        <v>89.281977083691487</v>
      </c>
      <c r="N284" s="32"/>
      <c r="O284" s="24">
        <f t="shared" si="67"/>
        <v>3.7972065414609015</v>
      </c>
      <c r="P284" s="90"/>
      <c r="R284" s="82">
        <f>16*(10*D284/$P289)^$Q289*$V284</f>
        <v>32.894110118445546</v>
      </c>
      <c r="S284" s="4"/>
      <c r="T284" s="84">
        <v>0.84</v>
      </c>
      <c r="U284" s="84">
        <v>0.8</v>
      </c>
      <c r="V284" s="84">
        <f t="shared" si="68"/>
        <v>0.83314159999999993</v>
      </c>
    </row>
    <row r="285" spans="1:22">
      <c r="A285" s="9">
        <v>1979</v>
      </c>
      <c r="B285" s="9">
        <v>5</v>
      </c>
      <c r="C285" s="10">
        <f>P!C286</f>
        <v>18.3</v>
      </c>
      <c r="D285" s="11">
        <f>P!D286</f>
        <v>18.579999999999998</v>
      </c>
      <c r="E285" s="9" t="s">
        <v>234</v>
      </c>
      <c r="F285" s="56">
        <v>12.39</v>
      </c>
      <c r="G285" s="59">
        <v>39.700000000000003</v>
      </c>
      <c r="H285" s="9">
        <v>39.5</v>
      </c>
      <c r="I285" s="15">
        <f t="shared" si="61"/>
        <v>39.585729999999998</v>
      </c>
      <c r="J285" s="15">
        <f t="shared" si="60"/>
        <v>10.748388967966308</v>
      </c>
      <c r="K285" s="15">
        <f t="shared" si="62"/>
        <v>4.3853426989302537</v>
      </c>
      <c r="L285" s="67">
        <v>31</v>
      </c>
      <c r="M285" s="47">
        <f t="shared" si="63"/>
        <v>135.94562366683786</v>
      </c>
      <c r="N285" s="32"/>
      <c r="O285" s="24">
        <f t="shared" si="67"/>
        <v>7.2961645131474961</v>
      </c>
      <c r="P285" s="90"/>
      <c r="R285" s="82">
        <f>16*(10*D285/$P289)^$Q289*$V285</f>
        <v>63.998634135958902</v>
      </c>
      <c r="S285" s="4"/>
      <c r="T285" s="84">
        <v>0.83</v>
      </c>
      <c r="U285" s="84">
        <v>0.81</v>
      </c>
      <c r="V285" s="84">
        <f t="shared" si="68"/>
        <v>0.82657079999999994</v>
      </c>
    </row>
    <row r="286" spans="1:22">
      <c r="A286" s="9">
        <v>1979</v>
      </c>
      <c r="B286" s="9">
        <v>6</v>
      </c>
      <c r="C286" s="10">
        <f>P!C287</f>
        <v>9</v>
      </c>
      <c r="D286" s="11">
        <f>P!D287</f>
        <v>24.23</v>
      </c>
      <c r="E286" s="9" t="s">
        <v>235</v>
      </c>
      <c r="F286" s="56">
        <v>15.06</v>
      </c>
      <c r="G286" s="59">
        <v>41.9</v>
      </c>
      <c r="H286" s="9">
        <v>41.9</v>
      </c>
      <c r="I286" s="15">
        <f t="shared" si="61"/>
        <v>41.9</v>
      </c>
      <c r="J286" s="15">
        <f t="shared" si="60"/>
        <v>15.370305337897479</v>
      </c>
      <c r="K286" s="15">
        <f t="shared" si="62"/>
        <v>6.2710845778621707</v>
      </c>
      <c r="L286" s="67">
        <v>30</v>
      </c>
      <c r="M286" s="47">
        <f t="shared" si="63"/>
        <v>188.13253733586512</v>
      </c>
      <c r="N286" s="32"/>
      <c r="O286" s="24">
        <f t="shared" si="67"/>
        <v>10.906125286678993</v>
      </c>
      <c r="P286" s="91"/>
      <c r="R286" s="82">
        <f>16*(10*D286/$P289)^$Q289*$V286</f>
        <v>120.51306257611297</v>
      </c>
      <c r="S286" s="4"/>
      <c r="T286" s="84">
        <v>1.03</v>
      </c>
      <c r="U286" s="84">
        <v>1.02</v>
      </c>
      <c r="V286" s="84">
        <f t="shared" si="68"/>
        <v>1.0282854000000001</v>
      </c>
    </row>
    <row r="287" spans="1:22">
      <c r="A287" s="9">
        <v>1979</v>
      </c>
      <c r="B287" s="9">
        <v>7</v>
      </c>
      <c r="C287" s="10">
        <f>P!C288</f>
        <v>26.6</v>
      </c>
      <c r="D287" s="11">
        <f>P!D288</f>
        <v>23.89</v>
      </c>
      <c r="E287" s="9">
        <v>28.2</v>
      </c>
      <c r="F287" s="56">
        <v>16.54</v>
      </c>
      <c r="G287" s="59">
        <v>40.799999999999997</v>
      </c>
      <c r="H287" s="9">
        <v>40.799999999999997</v>
      </c>
      <c r="I287" s="15">
        <f t="shared" si="61"/>
        <v>40.799999999999997</v>
      </c>
      <c r="J287" s="15">
        <f t="shared" si="60"/>
        <v>13.358852954412644</v>
      </c>
      <c r="K287" s="15">
        <f t="shared" si="62"/>
        <v>5.4504120054003584</v>
      </c>
      <c r="L287" s="67">
        <v>31</v>
      </c>
      <c r="M287" s="47">
        <f t="shared" si="63"/>
        <v>168.96277216741112</v>
      </c>
      <c r="N287" s="32"/>
      <c r="O287" s="24">
        <f t="shared" si="67"/>
        <v>10.675264988017405</v>
      </c>
      <c r="P287" s="91"/>
      <c r="R287" s="82">
        <f>16*(10*D287/$P289)^$Q289*$V287</f>
        <v>127.6441616671104</v>
      </c>
      <c r="S287" s="4"/>
      <c r="T287" s="84">
        <v>1.1100000000000001</v>
      </c>
      <c r="U287" s="84">
        <v>1.1299999999999999</v>
      </c>
      <c r="V287" s="84">
        <f t="shared" si="68"/>
        <v>1.1134292000000001</v>
      </c>
    </row>
    <row r="288" spans="1:22">
      <c r="A288" s="9">
        <v>1979</v>
      </c>
      <c r="B288" s="9">
        <v>8</v>
      </c>
      <c r="C288" s="10">
        <f>P!C289</f>
        <v>26.6</v>
      </c>
      <c r="D288" s="11">
        <f>P!D289</f>
        <v>24.59</v>
      </c>
      <c r="E288" s="9">
        <v>29.01</v>
      </c>
      <c r="F288" s="56">
        <v>17.39</v>
      </c>
      <c r="G288" s="59">
        <v>36.700000000000003</v>
      </c>
      <c r="H288" s="9">
        <v>36.299999999999997</v>
      </c>
      <c r="I288" s="15">
        <f t="shared" si="61"/>
        <v>36.47146</v>
      </c>
      <c r="J288" s="15">
        <f t="shared" si="60"/>
        <v>12.121251591712067</v>
      </c>
      <c r="K288" s="15">
        <f t="shared" si="62"/>
        <v>4.9454706494185228</v>
      </c>
      <c r="L288" s="67">
        <v>31</v>
      </c>
      <c r="M288" s="47">
        <f t="shared" si="63"/>
        <v>153.3095901319742</v>
      </c>
      <c r="N288" s="32"/>
      <c r="O288" s="24">
        <f t="shared" si="67"/>
        <v>11.152386857165892</v>
      </c>
      <c r="P288" s="91"/>
      <c r="R288" s="82">
        <f>16*(10*D288/$P289)^$Q289*$V288</f>
        <v>149.53328988571263</v>
      </c>
      <c r="S288" s="4"/>
      <c r="T288" s="84">
        <v>1.24</v>
      </c>
      <c r="U288" s="84">
        <v>1.28</v>
      </c>
      <c r="V288" s="84">
        <f t="shared" si="68"/>
        <v>1.2468584</v>
      </c>
    </row>
    <row r="289" spans="1:22" s="2" customFormat="1">
      <c r="A289" s="12">
        <v>1979</v>
      </c>
      <c r="B289" s="12">
        <v>9</v>
      </c>
      <c r="C289" s="10">
        <f>P!C290</f>
        <v>29.7</v>
      </c>
      <c r="D289" s="11">
        <f>P!D290</f>
        <v>20.53</v>
      </c>
      <c r="E289" s="12">
        <v>26.64</v>
      </c>
      <c r="F289" s="57">
        <v>13.12</v>
      </c>
      <c r="G289" s="60">
        <v>30</v>
      </c>
      <c r="H289" s="12">
        <v>29.2</v>
      </c>
      <c r="I289" s="12">
        <f t="shared" si="61"/>
        <v>29.542919999999999</v>
      </c>
      <c r="J289" s="12">
        <f t="shared" si="60"/>
        <v>9.5765354247699133</v>
      </c>
      <c r="K289" s="15">
        <f t="shared" si="62"/>
        <v>3.9072264533061243</v>
      </c>
      <c r="L289" s="12">
        <v>30</v>
      </c>
      <c r="M289" s="47">
        <f t="shared" si="63"/>
        <v>117.21679359918373</v>
      </c>
      <c r="N289" s="31">
        <f>SUM(M278:M289)</f>
        <v>1102.5739980847127</v>
      </c>
      <c r="O289" s="48">
        <f t="shared" si="67"/>
        <v>8.4862590100409605</v>
      </c>
      <c r="P289" s="49">
        <f>SUM(O278:O289)</f>
        <v>67.679224825602944</v>
      </c>
      <c r="Q289" s="81">
        <f>6.75*10^(-7)*P289^3-7.71*10^(-5)*P289^2+1.792*10^(-2)*P289+0.49239</f>
        <v>1.5612990318817266</v>
      </c>
      <c r="R289" s="85">
        <f>16*(10*D289/$P289)^$Q289*$V289</f>
        <v>113.72311749835232</v>
      </c>
      <c r="S289" s="93">
        <f>SUM(R278:R289)</f>
        <v>778.52629173780815</v>
      </c>
      <c r="T289" s="95">
        <v>1.25</v>
      </c>
      <c r="U289" s="95">
        <v>1.29</v>
      </c>
      <c r="V289" s="95">
        <f t="shared" si="68"/>
        <v>1.2568584</v>
      </c>
    </row>
    <row r="290" spans="1:22" ht="18">
      <c r="A290" s="9">
        <v>1979</v>
      </c>
      <c r="B290" s="9">
        <v>10</v>
      </c>
      <c r="C290" s="10">
        <f>P!C291</f>
        <v>157.4</v>
      </c>
      <c r="D290" s="11">
        <f>P!D291</f>
        <v>14.03</v>
      </c>
      <c r="E290" s="9">
        <v>17.59</v>
      </c>
      <c r="F290" s="56">
        <v>9.6999999999999993</v>
      </c>
      <c r="G290" s="59">
        <v>22.5</v>
      </c>
      <c r="H290" s="9">
        <v>21.4</v>
      </c>
      <c r="I290" s="15">
        <f t="shared" si="61"/>
        <v>21.871514999999999</v>
      </c>
      <c r="J290" s="15">
        <f t="shared" si="60"/>
        <v>4.4976105098772372</v>
      </c>
      <c r="K290" s="15">
        <f t="shared" si="62"/>
        <v>1.8350250880299126</v>
      </c>
      <c r="L290" s="9">
        <v>31</v>
      </c>
      <c r="M290" s="47">
        <f t="shared" si="63"/>
        <v>56.885777728927287</v>
      </c>
      <c r="N290" s="32"/>
      <c r="O290" s="24">
        <f>(D290/5)^1.514</f>
        <v>4.7687518894425365</v>
      </c>
      <c r="P290" s="43"/>
      <c r="R290" s="82">
        <f>16*(10*D290/$P301)^$Q301*$V290</f>
        <v>66.980108464560502</v>
      </c>
      <c r="S290" s="4"/>
      <c r="T290" s="84">
        <v>1.27</v>
      </c>
      <c r="U290" s="84">
        <v>1.31</v>
      </c>
      <c r="V290" s="84">
        <f>($U290+($T290-$U290)*(($U$1-$V$1)/($U$1-$T$1)))</f>
        <v>1.2768584000000001</v>
      </c>
    </row>
    <row r="291" spans="1:22">
      <c r="A291" s="9">
        <v>1979</v>
      </c>
      <c r="B291" s="9">
        <v>11</v>
      </c>
      <c r="C291" s="10">
        <f>P!C292</f>
        <v>102.2</v>
      </c>
      <c r="D291" s="11">
        <f>P!D292</f>
        <v>11.33</v>
      </c>
      <c r="E291" s="9">
        <v>14.75</v>
      </c>
      <c r="F291" s="56">
        <v>8.0500000000000007</v>
      </c>
      <c r="G291" s="59">
        <v>16.3</v>
      </c>
      <c r="H291" s="9">
        <v>15.1</v>
      </c>
      <c r="I291" s="15">
        <f t="shared" si="61"/>
        <v>15.614380000000001</v>
      </c>
      <c r="J291" s="15">
        <f t="shared" si="60"/>
        <v>2.7078865577787714</v>
      </c>
      <c r="K291" s="15">
        <f t="shared" si="62"/>
        <v>1.1048177155737386</v>
      </c>
      <c r="L291" s="67">
        <v>30</v>
      </c>
      <c r="M291" s="47">
        <f t="shared" si="63"/>
        <v>33.144531467212161</v>
      </c>
      <c r="N291" s="32"/>
      <c r="O291" s="24">
        <f t="shared" ref="O291:O301" si="69">(D291/5)^1.514</f>
        <v>3.4503527430714427</v>
      </c>
      <c r="P291" s="90"/>
      <c r="R291" s="82">
        <f>16*(10*D291/$P301)^$Q301*$V291</f>
        <v>45.256842301526007</v>
      </c>
      <c r="S291" s="4"/>
      <c r="T291" s="84">
        <v>1.18</v>
      </c>
      <c r="U291" s="84">
        <v>1.21</v>
      </c>
      <c r="V291" s="84">
        <f>($U291+($T291-$U291)*(($U$1-$V$1)/($U$1-$T$1)))</f>
        <v>1.1851437999999999</v>
      </c>
    </row>
    <row r="292" spans="1:22">
      <c r="A292" s="9">
        <v>1979</v>
      </c>
      <c r="B292" s="9">
        <v>12</v>
      </c>
      <c r="C292" s="10">
        <f>P!C293</f>
        <v>58.2</v>
      </c>
      <c r="D292" s="11">
        <f>P!D293</f>
        <v>7.76</v>
      </c>
      <c r="E292" s="9">
        <v>11.61</v>
      </c>
      <c r="F292" s="56">
        <v>3.94</v>
      </c>
      <c r="G292" s="59">
        <v>13.6</v>
      </c>
      <c r="H292" s="9">
        <v>12.4</v>
      </c>
      <c r="I292" s="15">
        <f t="shared" si="61"/>
        <v>12.914380000000001</v>
      </c>
      <c r="J292" s="15">
        <f t="shared" si="60"/>
        <v>2.1026158246338178</v>
      </c>
      <c r="K292" s="15">
        <f t="shared" si="62"/>
        <v>0.85786725645059758</v>
      </c>
      <c r="L292" s="67">
        <v>31</v>
      </c>
      <c r="M292" s="47">
        <f t="shared" si="63"/>
        <v>26.593884949968526</v>
      </c>
      <c r="N292" s="32"/>
      <c r="O292" s="24">
        <f t="shared" si="69"/>
        <v>1.9454051418799019</v>
      </c>
      <c r="P292" s="90"/>
      <c r="R292" s="82">
        <f>16*(10*D292/$P301)^$Q301*$V292</f>
        <v>22.635377498868834</v>
      </c>
      <c r="S292" s="4"/>
      <c r="T292" s="84">
        <v>1.04</v>
      </c>
      <c r="U292" s="84">
        <v>1.04</v>
      </c>
      <c r="V292" s="84">
        <f>($U292+($T292-$U292)*(($U$1-$V$1)/($U$1-$T$1)))</f>
        <v>1.04</v>
      </c>
    </row>
    <row r="293" spans="1:22">
      <c r="A293" s="9">
        <v>1980</v>
      </c>
      <c r="B293" s="9">
        <v>1</v>
      </c>
      <c r="C293" s="10">
        <f>P!C294</f>
        <v>67.8</v>
      </c>
      <c r="D293" s="11">
        <f>P!D294</f>
        <v>2.94</v>
      </c>
      <c r="E293" s="9" t="s">
        <v>236</v>
      </c>
      <c r="F293" s="56">
        <v>-0.11</v>
      </c>
      <c r="G293" s="59">
        <v>15</v>
      </c>
      <c r="H293" s="9">
        <v>13.8</v>
      </c>
      <c r="I293" s="15">
        <f t="shared" si="61"/>
        <v>14.314380000000002</v>
      </c>
      <c r="J293" s="15">
        <f t="shared" si="60"/>
        <v>1.7002194299606721</v>
      </c>
      <c r="K293" s="15">
        <f t="shared" si="62"/>
        <v>0.69368952742395418</v>
      </c>
      <c r="L293" s="67">
        <v>31</v>
      </c>
      <c r="M293" s="47">
        <f t="shared" si="63"/>
        <v>21.504375350142581</v>
      </c>
      <c r="N293" s="32"/>
      <c r="O293" s="24">
        <f t="shared" si="69"/>
        <v>0.44754557930408084</v>
      </c>
      <c r="P293" s="90"/>
      <c r="R293" s="82">
        <f>16*(10*D293/$P301)^$Q301*$V293</f>
        <v>4.9242253040856863</v>
      </c>
      <c r="S293" s="4"/>
      <c r="T293" s="84">
        <v>0.96</v>
      </c>
      <c r="U293" s="84">
        <v>0.94</v>
      </c>
      <c r="V293" s="84">
        <f>($U293+($T293-$U293)*(($U$1-$V$1)/($U$1-$T$1)))</f>
        <v>0.95657079999999994</v>
      </c>
    </row>
    <row r="294" spans="1:22">
      <c r="A294" s="9">
        <v>1980</v>
      </c>
      <c r="B294" s="9">
        <v>2</v>
      </c>
      <c r="C294" s="10">
        <f>P!C295</f>
        <v>5.8</v>
      </c>
      <c r="D294" s="11">
        <f>P!D295</f>
        <v>3.9</v>
      </c>
      <c r="E294" s="9" t="s">
        <v>237</v>
      </c>
      <c r="F294" s="56">
        <v>0.66</v>
      </c>
      <c r="G294" s="59">
        <v>20.04</v>
      </c>
      <c r="H294" s="9">
        <v>19.2</v>
      </c>
      <c r="I294" s="15">
        <f t="shared" si="61"/>
        <v>19.560065999999999</v>
      </c>
      <c r="J294" s="15">
        <f t="shared" si="60"/>
        <v>2.5363534395600014</v>
      </c>
      <c r="K294" s="15">
        <f t="shared" si="62"/>
        <v>1.0348322033404804</v>
      </c>
      <c r="L294" s="67">
        <v>29</v>
      </c>
      <c r="M294" s="47">
        <f t="shared" si="63"/>
        <v>30.010133896873931</v>
      </c>
      <c r="N294" s="32"/>
      <c r="O294" s="24">
        <f t="shared" si="69"/>
        <v>0.68648527871192333</v>
      </c>
      <c r="P294" s="90"/>
      <c r="R294" s="82">
        <f>16*(10*D294/$P301)^$Q301*$V294</f>
        <v>6.4473951080018228</v>
      </c>
      <c r="S294" s="4"/>
      <c r="T294" s="84">
        <v>0.83</v>
      </c>
      <c r="U294" s="84">
        <v>0.79</v>
      </c>
      <c r="V294" s="84">
        <f>($U294+($T294-$U294)*(($U$1-$V$1)/($U$1-$T$1)))</f>
        <v>0.82314159999999992</v>
      </c>
    </row>
    <row r="295" spans="1:22">
      <c r="A295" s="9">
        <v>1980</v>
      </c>
      <c r="B295" s="9">
        <v>3</v>
      </c>
      <c r="C295" s="10">
        <f>P!C296</f>
        <v>55.4</v>
      </c>
      <c r="D295" s="11">
        <f>P!D296</f>
        <v>7.29</v>
      </c>
      <c r="E295" s="9" t="s">
        <v>238</v>
      </c>
      <c r="F295" s="56">
        <v>2.81</v>
      </c>
      <c r="G295" s="59">
        <v>27.2</v>
      </c>
      <c r="H295" s="9">
        <v>26.3</v>
      </c>
      <c r="I295" s="15">
        <f t="shared" si="61"/>
        <v>26.685785000000003</v>
      </c>
      <c r="J295" s="15">
        <f t="shared" si="60"/>
        <v>4.3420222477579884</v>
      </c>
      <c r="K295" s="15">
        <f t="shared" si="62"/>
        <v>1.7715450770852592</v>
      </c>
      <c r="L295" s="67">
        <v>31</v>
      </c>
      <c r="M295" s="47">
        <f t="shared" si="63"/>
        <v>54.917897389643038</v>
      </c>
      <c r="N295" s="32"/>
      <c r="O295" s="24">
        <f t="shared" si="69"/>
        <v>1.7698191553548543</v>
      </c>
      <c r="P295" s="90"/>
      <c r="R295" s="82">
        <f>16*(10*D295/$P301)^$Q301*$V295</f>
        <v>15.862880916986233</v>
      </c>
      <c r="S295" s="4"/>
      <c r="T295" s="84">
        <v>0.81</v>
      </c>
      <c r="U295" s="84">
        <v>0.75</v>
      </c>
      <c r="V295" s="84">
        <f t="shared" ref="V295:V301" si="70">($U295+($T295-$U295)*(($U$1-$V$1)/($U$1-$T$1)))</f>
        <v>0.79971239999999999</v>
      </c>
    </row>
    <row r="296" spans="1:22">
      <c r="A296" s="9">
        <v>1980</v>
      </c>
      <c r="B296" s="9">
        <v>4</v>
      </c>
      <c r="C296" s="10">
        <f>P!C297</f>
        <v>65.099999999999994</v>
      </c>
      <c r="D296" s="11">
        <f>P!D297</f>
        <v>12.19</v>
      </c>
      <c r="E296" s="9" t="s">
        <v>239</v>
      </c>
      <c r="F296" s="56">
        <v>5.93</v>
      </c>
      <c r="G296" s="59">
        <v>34.700000000000003</v>
      </c>
      <c r="H296" s="9">
        <v>34.1</v>
      </c>
      <c r="I296" s="15">
        <f t="shared" si="61"/>
        <v>34.357190000000003</v>
      </c>
      <c r="J296" s="15">
        <f t="shared" si="60"/>
        <v>7.5165911576195468</v>
      </c>
      <c r="K296" s="15">
        <f t="shared" si="62"/>
        <v>3.066769192308775</v>
      </c>
      <c r="L296" s="67">
        <v>30</v>
      </c>
      <c r="M296" s="47">
        <f t="shared" si="63"/>
        <v>92.003075769263248</v>
      </c>
      <c r="N296" s="32"/>
      <c r="O296" s="24">
        <f t="shared" si="69"/>
        <v>3.8545086422082941</v>
      </c>
      <c r="P296" s="90"/>
      <c r="R296" s="82">
        <f>16*(10*D296/$P301)^$Q301*$V296</f>
        <v>35.467455453951587</v>
      </c>
      <c r="S296" s="4"/>
      <c r="T296" s="84">
        <v>0.84</v>
      </c>
      <c r="U296" s="84">
        <v>0.8</v>
      </c>
      <c r="V296" s="84">
        <f t="shared" si="70"/>
        <v>0.83314159999999993</v>
      </c>
    </row>
    <row r="297" spans="1:22">
      <c r="A297" s="9">
        <v>1980</v>
      </c>
      <c r="B297" s="9">
        <v>5</v>
      </c>
      <c r="C297" s="10">
        <f>P!C298</f>
        <v>65.5</v>
      </c>
      <c r="D297" s="11">
        <f>P!D298</f>
        <v>16.91</v>
      </c>
      <c r="E297" s="9" t="s">
        <v>109</v>
      </c>
      <c r="F297" s="56">
        <v>10.47</v>
      </c>
      <c r="G297" s="59">
        <v>39.700000000000003</v>
      </c>
      <c r="H297" s="9">
        <v>39.5</v>
      </c>
      <c r="I297" s="15">
        <f t="shared" si="61"/>
        <v>39.585729999999998</v>
      </c>
      <c r="J297" s="15">
        <f t="shared" si="60"/>
        <v>9.9284095625647133</v>
      </c>
      <c r="K297" s="15">
        <f t="shared" si="62"/>
        <v>4.0507911015264026</v>
      </c>
      <c r="L297" s="67">
        <v>31</v>
      </c>
      <c r="M297" s="47">
        <f t="shared" si="63"/>
        <v>125.57452414731848</v>
      </c>
      <c r="N297" s="32"/>
      <c r="O297" s="24">
        <f t="shared" si="69"/>
        <v>6.3265775416910568</v>
      </c>
      <c r="P297" s="90"/>
      <c r="R297" s="82">
        <f>16*(10*D297/$P301)^$Q301*$V297</f>
        <v>57.217821793913608</v>
      </c>
      <c r="S297" s="4"/>
      <c r="T297" s="84">
        <v>0.83</v>
      </c>
      <c r="U297" s="84">
        <v>0.81</v>
      </c>
      <c r="V297" s="84">
        <f t="shared" si="70"/>
        <v>0.82657079999999994</v>
      </c>
    </row>
    <row r="298" spans="1:22">
      <c r="A298" s="9">
        <v>1980</v>
      </c>
      <c r="B298" s="9">
        <v>6</v>
      </c>
      <c r="C298" s="10">
        <f>P!C299</f>
        <v>3.3</v>
      </c>
      <c r="D298" s="11">
        <f>P!D299</f>
        <v>22.17</v>
      </c>
      <c r="E298" s="9" t="s">
        <v>240</v>
      </c>
      <c r="F298" s="56">
        <v>14.2</v>
      </c>
      <c r="G298" s="59">
        <v>41.9</v>
      </c>
      <c r="H298" s="9">
        <v>41.9</v>
      </c>
      <c r="I298" s="15">
        <f t="shared" si="61"/>
        <v>41.9</v>
      </c>
      <c r="J298" s="15">
        <f t="shared" si="60"/>
        <v>13.315576066325313</v>
      </c>
      <c r="K298" s="15">
        <f t="shared" si="62"/>
        <v>5.4327550350607279</v>
      </c>
      <c r="L298" s="67">
        <v>30</v>
      </c>
      <c r="M298" s="47">
        <f t="shared" si="63"/>
        <v>162.98265105182185</v>
      </c>
      <c r="N298" s="32"/>
      <c r="O298" s="24">
        <f t="shared" si="69"/>
        <v>9.5334188209298674</v>
      </c>
      <c r="P298" s="91"/>
      <c r="R298" s="82">
        <f>16*(10*D298/$P301)^$Q301*$V298</f>
        <v>106.43519943398449</v>
      </c>
      <c r="S298" s="4"/>
      <c r="T298" s="84">
        <v>1.03</v>
      </c>
      <c r="U298" s="84">
        <v>1.02</v>
      </c>
      <c r="V298" s="84">
        <f t="shared" si="70"/>
        <v>1.0282854000000001</v>
      </c>
    </row>
    <row r="299" spans="1:22">
      <c r="A299" s="9">
        <v>1980</v>
      </c>
      <c r="B299" s="9">
        <v>7</v>
      </c>
      <c r="C299" s="10">
        <f>P!C300</f>
        <v>14</v>
      </c>
      <c r="D299" s="11">
        <f>P!D300</f>
        <v>25.2</v>
      </c>
      <c r="E299" s="9">
        <v>29.74</v>
      </c>
      <c r="F299" s="56">
        <v>16.920000000000002</v>
      </c>
      <c r="G299" s="59">
        <v>40.799999999999997</v>
      </c>
      <c r="H299" s="9">
        <v>40.799999999999997</v>
      </c>
      <c r="I299" s="15">
        <f t="shared" si="61"/>
        <v>40.799999999999997</v>
      </c>
      <c r="J299" s="15">
        <f t="shared" si="60"/>
        <v>14.447758288835258</v>
      </c>
      <c r="K299" s="15">
        <f t="shared" si="62"/>
        <v>5.8946853818447851</v>
      </c>
      <c r="L299" s="67">
        <v>31</v>
      </c>
      <c r="M299" s="47">
        <f t="shared" si="63"/>
        <v>182.73524683718833</v>
      </c>
      <c r="N299" s="32"/>
      <c r="O299" s="24">
        <f t="shared" si="69"/>
        <v>11.57390283809489</v>
      </c>
      <c r="P299" s="91"/>
      <c r="R299" s="82">
        <f>16*(10*D299/$P301)^$Q301*$V299</f>
        <v>139.40435682876665</v>
      </c>
      <c r="S299" s="4"/>
      <c r="T299" s="84">
        <v>1.1100000000000001</v>
      </c>
      <c r="U299" s="84">
        <v>1.1299999999999999</v>
      </c>
      <c r="V299" s="84">
        <f t="shared" si="70"/>
        <v>1.1134292000000001</v>
      </c>
    </row>
    <row r="300" spans="1:22">
      <c r="A300" s="9">
        <v>1980</v>
      </c>
      <c r="B300" s="9">
        <v>8</v>
      </c>
      <c r="C300" s="10">
        <f>P!C301</f>
        <v>4.5999999999999996</v>
      </c>
      <c r="D300" s="11">
        <f>P!D301</f>
        <v>24.21</v>
      </c>
      <c r="E300" s="9">
        <v>29.32</v>
      </c>
      <c r="F300" s="56">
        <v>16.260000000000002</v>
      </c>
      <c r="G300" s="59">
        <v>36.700000000000003</v>
      </c>
      <c r="H300" s="9">
        <v>36.299999999999997</v>
      </c>
      <c r="I300" s="15">
        <f t="shared" si="61"/>
        <v>36.47146</v>
      </c>
      <c r="J300" s="15">
        <f t="shared" si="60"/>
        <v>12.735184907812018</v>
      </c>
      <c r="K300" s="15">
        <f t="shared" si="62"/>
        <v>5.1959554423873033</v>
      </c>
      <c r="L300" s="67">
        <v>31</v>
      </c>
      <c r="M300" s="47">
        <f t="shared" si="63"/>
        <v>161.07461871400639</v>
      </c>
      <c r="N300" s="32"/>
      <c r="O300" s="24">
        <f t="shared" si="69"/>
        <v>10.892498897500007</v>
      </c>
      <c r="P300" s="91"/>
      <c r="R300" s="82">
        <f>16*(10*D300/$P301)^$Q301*$V300</f>
        <v>147.08747978084341</v>
      </c>
      <c r="S300" s="4"/>
      <c r="T300" s="84">
        <v>1.24</v>
      </c>
      <c r="U300" s="84">
        <v>1.28</v>
      </c>
      <c r="V300" s="84">
        <f t="shared" si="70"/>
        <v>1.2468584</v>
      </c>
    </row>
    <row r="301" spans="1:22" s="2" customFormat="1">
      <c r="A301" s="12">
        <v>1980</v>
      </c>
      <c r="B301" s="12">
        <v>9</v>
      </c>
      <c r="C301" s="10">
        <f>P!C302</f>
        <v>4.8</v>
      </c>
      <c r="D301" s="11">
        <f>P!D302</f>
        <v>19.47</v>
      </c>
      <c r="E301" s="12">
        <v>24.71</v>
      </c>
      <c r="F301" s="57">
        <v>12.85</v>
      </c>
      <c r="G301" s="60">
        <v>30</v>
      </c>
      <c r="H301" s="12">
        <v>29.2</v>
      </c>
      <c r="I301" s="12">
        <f t="shared" si="61"/>
        <v>29.542919999999999</v>
      </c>
      <c r="J301" s="12">
        <f t="shared" si="60"/>
        <v>8.7213354616384056</v>
      </c>
      <c r="K301" s="15">
        <f t="shared" si="62"/>
        <v>3.5583048683484693</v>
      </c>
      <c r="L301" s="12">
        <v>30</v>
      </c>
      <c r="M301" s="47">
        <f t="shared" si="63"/>
        <v>106.74914605045407</v>
      </c>
      <c r="N301" s="31">
        <f>SUM(M290:M301)</f>
        <v>1054.17586335282</v>
      </c>
      <c r="O301" s="48">
        <f t="shared" si="69"/>
        <v>7.8317616907002821</v>
      </c>
      <c r="P301" s="49">
        <f>SUM(O290:O301)</f>
        <v>63.081028218889131</v>
      </c>
      <c r="Q301" s="81">
        <f>6.75*10^(-7)*P301^3-7.71*10^(-5)*P301^2+1.792*10^(-2)*P301+0.49239</f>
        <v>1.4854382677301916</v>
      </c>
      <c r="R301" s="85">
        <f>16*(10*D301/$P301)^$Q301*$V301</f>
        <v>107.27033237048975</v>
      </c>
      <c r="S301" s="93">
        <f>SUM(R290:R301)</f>
        <v>754.9894752559785</v>
      </c>
      <c r="T301" s="95">
        <v>1.25</v>
      </c>
      <c r="U301" s="95">
        <v>1.29</v>
      </c>
      <c r="V301" s="95">
        <f t="shared" si="70"/>
        <v>1.2568584</v>
      </c>
    </row>
    <row r="302" spans="1:22" ht="18">
      <c r="A302" s="9">
        <v>1980</v>
      </c>
      <c r="B302" s="9">
        <v>10</v>
      </c>
      <c r="C302" s="10">
        <f>P!C303</f>
        <v>12.3</v>
      </c>
      <c r="D302" s="11">
        <f>P!D303</f>
        <v>17.149999999999999</v>
      </c>
      <c r="E302" s="9">
        <v>21.51</v>
      </c>
      <c r="F302" s="56">
        <v>11.44</v>
      </c>
      <c r="G302" s="59">
        <v>22.5</v>
      </c>
      <c r="H302" s="9">
        <v>21.4</v>
      </c>
      <c r="I302" s="15">
        <f t="shared" si="61"/>
        <v>21.871514999999999</v>
      </c>
      <c r="J302" s="15">
        <f t="shared" si="60"/>
        <v>5.5791574549955154</v>
      </c>
      <c r="K302" s="15">
        <f t="shared" si="62"/>
        <v>2.2762962416381702</v>
      </c>
      <c r="L302" s="9">
        <v>31</v>
      </c>
      <c r="M302" s="47">
        <f t="shared" si="63"/>
        <v>70.565183490783284</v>
      </c>
      <c r="N302" s="32"/>
      <c r="O302" s="24">
        <f>(D302/5)^1.514</f>
        <v>6.463016992170342</v>
      </c>
      <c r="P302" s="43"/>
      <c r="R302" s="82">
        <f>16*(10*D302/$P313)^$Q313*$V302</f>
        <v>85.242996755038774</v>
      </c>
      <c r="S302" s="4"/>
      <c r="T302" s="84">
        <v>1.27</v>
      </c>
      <c r="U302" s="84">
        <v>1.31</v>
      </c>
      <c r="V302" s="84">
        <f>($U302+($T302-$U302)*(($U$1-$V$1)/($U$1-$T$1)))</f>
        <v>1.2768584000000001</v>
      </c>
    </row>
    <row r="303" spans="1:22">
      <c r="A303" s="9">
        <v>1980</v>
      </c>
      <c r="B303" s="9">
        <v>11</v>
      </c>
      <c r="C303" s="10">
        <f>P!C304</f>
        <v>93.9</v>
      </c>
      <c r="D303" s="11">
        <f>P!D304</f>
        <v>12.1</v>
      </c>
      <c r="E303" s="9">
        <v>16.12</v>
      </c>
      <c r="F303" s="56">
        <v>8.07</v>
      </c>
      <c r="G303" s="59">
        <v>16.3</v>
      </c>
      <c r="H303" s="9">
        <v>15.1</v>
      </c>
      <c r="I303" s="15">
        <f t="shared" si="61"/>
        <v>15.614380000000001</v>
      </c>
      <c r="J303" s="15">
        <f t="shared" si="60"/>
        <v>3.0466439928550515</v>
      </c>
      <c r="K303" s="15">
        <f t="shared" si="62"/>
        <v>1.2430307490848609</v>
      </c>
      <c r="L303" s="67">
        <v>30</v>
      </c>
      <c r="M303" s="47">
        <f t="shared" si="63"/>
        <v>37.29092247254583</v>
      </c>
      <c r="N303" s="32"/>
      <c r="O303" s="24">
        <f t="shared" ref="O303:O313" si="71">(D303/5)^1.514</f>
        <v>3.8115047391041244</v>
      </c>
      <c r="P303" s="90"/>
      <c r="R303" s="82">
        <f>16*(10*D303/$P313)^$Q313*$V303</f>
        <v>45.071429503925138</v>
      </c>
      <c r="S303" s="4"/>
      <c r="T303" s="84">
        <v>1.18</v>
      </c>
      <c r="U303" s="84">
        <v>1.21</v>
      </c>
      <c r="V303" s="84">
        <f>($U303+($T303-$U303)*(($U$1-$V$1)/($U$1-$T$1)))</f>
        <v>1.1851437999999999</v>
      </c>
    </row>
    <row r="304" spans="1:22">
      <c r="A304" s="9">
        <v>1980</v>
      </c>
      <c r="B304" s="9">
        <v>12</v>
      </c>
      <c r="C304" s="10">
        <f>P!C305</f>
        <v>254.5</v>
      </c>
      <c r="D304" s="11">
        <f>P!D305</f>
        <v>8.34</v>
      </c>
      <c r="E304" s="9">
        <v>11.95</v>
      </c>
      <c r="F304" s="56">
        <v>4.72</v>
      </c>
      <c r="G304" s="59">
        <v>13.6</v>
      </c>
      <c r="H304" s="9">
        <v>12.4</v>
      </c>
      <c r="I304" s="15">
        <f t="shared" si="61"/>
        <v>12.914380000000001</v>
      </c>
      <c r="J304" s="15">
        <f t="shared" si="60"/>
        <v>2.0877386392977324</v>
      </c>
      <c r="K304" s="15">
        <f t="shared" si="62"/>
        <v>0.85179736483347479</v>
      </c>
      <c r="L304" s="67">
        <v>31</v>
      </c>
      <c r="M304" s="47">
        <f t="shared" si="63"/>
        <v>26.40571830983772</v>
      </c>
      <c r="N304" s="32"/>
      <c r="O304" s="24">
        <f t="shared" si="71"/>
        <v>2.1697256048084559</v>
      </c>
      <c r="P304" s="90"/>
      <c r="R304" s="82">
        <f>16*(10*D304/$P313)^$Q313*$V304</f>
        <v>21.697906093690772</v>
      </c>
      <c r="S304" s="4"/>
      <c r="T304" s="84">
        <v>1.04</v>
      </c>
      <c r="U304" s="84">
        <v>1.04</v>
      </c>
      <c r="V304" s="84">
        <f>($U304+($T304-$U304)*(($U$1-$V$1)/($U$1-$T$1)))</f>
        <v>1.04</v>
      </c>
    </row>
    <row r="305" spans="1:22">
      <c r="A305" s="9">
        <v>1981</v>
      </c>
      <c r="B305" s="9">
        <v>1</v>
      </c>
      <c r="C305" s="10">
        <f>P!C306</f>
        <v>94.8</v>
      </c>
      <c r="D305" s="11">
        <f>P!D306</f>
        <v>3.72</v>
      </c>
      <c r="E305" s="9" t="s">
        <v>241</v>
      </c>
      <c r="F305" s="56">
        <v>0.82</v>
      </c>
      <c r="G305" s="59">
        <v>15</v>
      </c>
      <c r="H305" s="9">
        <v>13.8</v>
      </c>
      <c r="I305" s="15">
        <f t="shared" si="61"/>
        <v>14.314380000000002</v>
      </c>
      <c r="J305" s="15">
        <f t="shared" si="60"/>
        <v>1.7151079228973982</v>
      </c>
      <c r="K305" s="15">
        <f t="shared" si="62"/>
        <v>0.69976403254213848</v>
      </c>
      <c r="L305" s="67">
        <v>31</v>
      </c>
      <c r="M305" s="47">
        <f t="shared" si="63"/>
        <v>21.692685008806293</v>
      </c>
      <c r="N305" s="32"/>
      <c r="O305" s="24">
        <f t="shared" si="71"/>
        <v>0.6390891204915049</v>
      </c>
      <c r="P305" s="90"/>
      <c r="R305" s="82">
        <f>16*(10*D305/$P313)^$Q313*$V305</f>
        <v>5.4253746787740482</v>
      </c>
      <c r="S305" s="4"/>
      <c r="T305" s="84">
        <v>0.96</v>
      </c>
      <c r="U305" s="84">
        <v>0.94</v>
      </c>
      <c r="V305" s="84">
        <f>($U305+($T305-$U305)*(($U$1-$V$1)/($U$1-$T$1)))</f>
        <v>0.95657079999999994</v>
      </c>
    </row>
    <row r="306" spans="1:22">
      <c r="A306" s="9">
        <v>1981</v>
      </c>
      <c r="B306" s="9">
        <v>2</v>
      </c>
      <c r="C306" s="10">
        <f>P!C307</f>
        <v>50.8</v>
      </c>
      <c r="D306" s="11">
        <f>P!D307</f>
        <v>5.15</v>
      </c>
      <c r="E306" s="9" t="s">
        <v>242</v>
      </c>
      <c r="F306" s="56">
        <v>1.18</v>
      </c>
      <c r="G306" s="59">
        <v>20.04</v>
      </c>
      <c r="H306" s="9">
        <v>19.2</v>
      </c>
      <c r="I306" s="15">
        <f t="shared" si="61"/>
        <v>19.560065999999999</v>
      </c>
      <c r="J306" s="15">
        <f t="shared" si="60"/>
        <v>2.8742973402201732</v>
      </c>
      <c r="K306" s="15">
        <f t="shared" si="62"/>
        <v>1.1727133148098305</v>
      </c>
      <c r="L306" s="67">
        <v>29</v>
      </c>
      <c r="M306" s="47">
        <f t="shared" si="63"/>
        <v>34.008686129485085</v>
      </c>
      <c r="N306" s="32"/>
      <c r="O306" s="24">
        <f t="shared" si="71"/>
        <v>1.0457685049751011</v>
      </c>
      <c r="P306" s="90"/>
      <c r="R306" s="82">
        <f>16*(10*D306/$P313)^$Q313*$V306</f>
        <v>7.8903000806404862</v>
      </c>
      <c r="S306" s="4"/>
      <c r="T306" s="84">
        <v>0.83</v>
      </c>
      <c r="U306" s="84">
        <v>0.79</v>
      </c>
      <c r="V306" s="84">
        <f>($U306+($T306-$U306)*(($U$1-$V$1)/($U$1-$T$1)))</f>
        <v>0.82314159999999992</v>
      </c>
    </row>
    <row r="307" spans="1:22">
      <c r="A307" s="9">
        <v>1981</v>
      </c>
      <c r="B307" s="9">
        <v>3</v>
      </c>
      <c r="C307" s="10">
        <f>P!C308</f>
        <v>21.4</v>
      </c>
      <c r="D307" s="11">
        <f>P!D308</f>
        <v>10.36</v>
      </c>
      <c r="E307" s="9" t="s">
        <v>243</v>
      </c>
      <c r="F307" s="56">
        <v>5.05</v>
      </c>
      <c r="G307" s="59">
        <v>27.2</v>
      </c>
      <c r="H307" s="9">
        <v>26.3</v>
      </c>
      <c r="I307" s="15">
        <f t="shared" si="61"/>
        <v>26.685785000000003</v>
      </c>
      <c r="J307" s="15">
        <f t="shared" si="60"/>
        <v>5.1880346104441646</v>
      </c>
      <c r="K307" s="15">
        <f t="shared" si="62"/>
        <v>2.1167181210612189</v>
      </c>
      <c r="L307" s="67">
        <v>31</v>
      </c>
      <c r="M307" s="47">
        <f t="shared" si="63"/>
        <v>65.61826175289778</v>
      </c>
      <c r="N307" s="32"/>
      <c r="O307" s="24">
        <f t="shared" si="71"/>
        <v>3.0131037303041674</v>
      </c>
      <c r="P307" s="90"/>
      <c r="R307" s="82">
        <f>16*(10*D307/$P313)^$Q313*$V307</f>
        <v>23.674681090575302</v>
      </c>
      <c r="S307" s="4"/>
      <c r="T307" s="84">
        <v>0.81</v>
      </c>
      <c r="U307" s="84">
        <v>0.75</v>
      </c>
      <c r="V307" s="84">
        <f t="shared" ref="V307:V313" si="72">($U307+($T307-$U307)*(($U$1-$V$1)/($U$1-$T$1)))</f>
        <v>0.79971239999999999</v>
      </c>
    </row>
    <row r="308" spans="1:22">
      <c r="A308" s="9">
        <v>1981</v>
      </c>
      <c r="B308" s="9">
        <v>4</v>
      </c>
      <c r="C308" s="10">
        <f>P!C309</f>
        <v>6.6</v>
      </c>
      <c r="D308" s="11">
        <f>P!D309</f>
        <v>13.03</v>
      </c>
      <c r="E308" s="9" t="s">
        <v>244</v>
      </c>
      <c r="F308" s="56">
        <v>6.02</v>
      </c>
      <c r="G308" s="59">
        <v>34.700000000000003</v>
      </c>
      <c r="H308" s="9">
        <v>34.1</v>
      </c>
      <c r="I308" s="15">
        <f t="shared" si="61"/>
        <v>34.357190000000003</v>
      </c>
      <c r="J308" s="15">
        <f t="shared" si="60"/>
        <v>8.3296404020384571</v>
      </c>
      <c r="K308" s="15">
        <f t="shared" si="62"/>
        <v>3.3984932840316904</v>
      </c>
      <c r="L308" s="67">
        <v>30</v>
      </c>
      <c r="M308" s="47">
        <f t="shared" si="63"/>
        <v>101.95479852095072</v>
      </c>
      <c r="N308" s="32"/>
      <c r="O308" s="24">
        <f t="shared" si="71"/>
        <v>4.2636864450379157</v>
      </c>
      <c r="P308" s="90"/>
      <c r="R308" s="82">
        <f>16*(10*D308/$P313)^$Q313*$V308</f>
        <v>35.705272834001242</v>
      </c>
      <c r="S308" s="4"/>
      <c r="T308" s="84">
        <v>0.84</v>
      </c>
      <c r="U308" s="84">
        <v>0.8</v>
      </c>
      <c r="V308" s="84">
        <f t="shared" si="72"/>
        <v>0.83314159999999993</v>
      </c>
    </row>
    <row r="309" spans="1:22">
      <c r="A309" s="9">
        <v>1981</v>
      </c>
      <c r="B309" s="9">
        <v>5</v>
      </c>
      <c r="C309" s="10">
        <f>P!C310</f>
        <v>23.6</v>
      </c>
      <c r="D309" s="11" t="str">
        <f>P!D310</f>
        <v>17</v>
      </c>
      <c r="E309" s="9" t="s">
        <v>245</v>
      </c>
      <c r="F309" s="56">
        <v>9.36</v>
      </c>
      <c r="G309" s="59">
        <v>39.700000000000003</v>
      </c>
      <c r="H309" s="9">
        <v>39.5</v>
      </c>
      <c r="I309" s="15">
        <f t="shared" si="61"/>
        <v>39.585729999999998</v>
      </c>
      <c r="J309" s="15">
        <f t="shared" si="60"/>
        <v>10.943744873055985</v>
      </c>
      <c r="K309" s="15">
        <f t="shared" si="62"/>
        <v>4.4650479082068415</v>
      </c>
      <c r="L309" s="67">
        <v>31</v>
      </c>
      <c r="M309" s="47">
        <f t="shared" si="63"/>
        <v>138.4164851544121</v>
      </c>
      <c r="N309" s="32"/>
      <c r="O309" s="24">
        <f t="shared" si="71"/>
        <v>6.3776264826534224</v>
      </c>
      <c r="P309" s="90"/>
      <c r="R309" s="82">
        <f>16*(10*D309/$P313)^$Q313*$V309</f>
        <v>54.40525334455937</v>
      </c>
      <c r="S309" s="4"/>
      <c r="T309" s="84">
        <v>0.83</v>
      </c>
      <c r="U309" s="84">
        <v>0.81</v>
      </c>
      <c r="V309" s="84">
        <f t="shared" si="72"/>
        <v>0.82657079999999994</v>
      </c>
    </row>
    <row r="310" spans="1:22">
      <c r="A310" s="9">
        <v>1981</v>
      </c>
      <c r="B310" s="9">
        <v>6</v>
      </c>
      <c r="C310" s="10">
        <f>P!C311</f>
        <v>0.5</v>
      </c>
      <c r="D310" s="11">
        <f>P!D311</f>
        <v>24.71</v>
      </c>
      <c r="E310" s="9" t="s">
        <v>246</v>
      </c>
      <c r="F310" s="56">
        <v>16.12</v>
      </c>
      <c r="G310" s="59">
        <v>41.9</v>
      </c>
      <c r="H310" s="9">
        <v>41.9</v>
      </c>
      <c r="I310" s="15">
        <f t="shared" si="61"/>
        <v>41.9</v>
      </c>
      <c r="J310" s="15">
        <f t="shared" si="60"/>
        <v>14.719602600402506</v>
      </c>
      <c r="K310" s="15">
        <f t="shared" si="62"/>
        <v>6.0055978609642224</v>
      </c>
      <c r="L310" s="67">
        <v>30</v>
      </c>
      <c r="M310" s="47">
        <f t="shared" si="63"/>
        <v>180.16793582892666</v>
      </c>
      <c r="N310" s="32"/>
      <c r="O310" s="24">
        <f t="shared" si="71"/>
        <v>11.23488806870478</v>
      </c>
      <c r="P310" s="91"/>
      <c r="R310" s="82">
        <f>16*(10*D310/$P313)^$Q313*$V310</f>
        <v>123.74229848806192</v>
      </c>
      <c r="S310" s="4"/>
      <c r="T310" s="84">
        <v>1.03</v>
      </c>
      <c r="U310" s="84">
        <v>1.02</v>
      </c>
      <c r="V310" s="84">
        <f t="shared" si="72"/>
        <v>1.0282854000000001</v>
      </c>
    </row>
    <row r="311" spans="1:22">
      <c r="A311" s="9">
        <v>1981</v>
      </c>
      <c r="B311" s="9">
        <v>7</v>
      </c>
      <c r="C311" s="10">
        <f>P!C312</f>
        <v>9.5</v>
      </c>
      <c r="D311" s="11">
        <f>P!D312</f>
        <v>25.21</v>
      </c>
      <c r="E311" s="9">
        <v>29.45</v>
      </c>
      <c r="F311" s="56">
        <v>17.7</v>
      </c>
      <c r="G311" s="59">
        <v>40.799999999999997</v>
      </c>
      <c r="H311" s="9">
        <v>40.799999999999997</v>
      </c>
      <c r="I311" s="15">
        <f t="shared" si="61"/>
        <v>40.799999999999997</v>
      </c>
      <c r="J311" s="15">
        <f t="shared" si="60"/>
        <v>13.834911168723641</v>
      </c>
      <c r="K311" s="15">
        <f t="shared" si="62"/>
        <v>5.6446437568392449</v>
      </c>
      <c r="L311" s="67">
        <v>31</v>
      </c>
      <c r="M311" s="47">
        <f t="shared" si="63"/>
        <v>174.98395646201658</v>
      </c>
      <c r="N311" s="32"/>
      <c r="O311" s="24">
        <f t="shared" si="71"/>
        <v>11.580857074538754</v>
      </c>
      <c r="P311" s="91"/>
      <c r="R311" s="82">
        <f>16*(10*D311/$P313)^$Q313*$V311</f>
        <v>138.38954309538533</v>
      </c>
      <c r="S311" s="4"/>
      <c r="T311" s="84">
        <v>1.1100000000000001</v>
      </c>
      <c r="U311" s="84">
        <v>1.1299999999999999</v>
      </c>
      <c r="V311" s="84">
        <f t="shared" si="72"/>
        <v>1.1134292000000001</v>
      </c>
    </row>
    <row r="312" spans="1:22">
      <c r="A312" s="9">
        <v>1981</v>
      </c>
      <c r="B312" s="9">
        <v>8</v>
      </c>
      <c r="C312" s="10">
        <f>P!C313</f>
        <v>13.3</v>
      </c>
      <c r="D312" s="11">
        <f>P!D313</f>
        <v>24.82</v>
      </c>
      <c r="E312" s="9">
        <v>29.88</v>
      </c>
      <c r="F312" s="56">
        <v>16.48</v>
      </c>
      <c r="G312" s="59">
        <v>36.700000000000003</v>
      </c>
      <c r="H312" s="9">
        <v>36.299999999999997</v>
      </c>
      <c r="I312" s="15">
        <f t="shared" si="61"/>
        <v>36.47146</v>
      </c>
      <c r="J312" s="15">
        <f t="shared" si="60"/>
        <v>13.08720271856634</v>
      </c>
      <c r="K312" s="15">
        <f t="shared" si="62"/>
        <v>5.3395787091750666</v>
      </c>
      <c r="L312" s="67">
        <v>31</v>
      </c>
      <c r="M312" s="47">
        <f t="shared" si="63"/>
        <v>165.52693998442706</v>
      </c>
      <c r="N312" s="32"/>
      <c r="O312" s="24">
        <f t="shared" si="71"/>
        <v>11.31069532656322</v>
      </c>
      <c r="P312" s="91"/>
      <c r="R312" s="82">
        <f>16*(10*D312/$P313)^$Q313*$V312</f>
        <v>151.12413057429359</v>
      </c>
      <c r="S312" s="4"/>
      <c r="T312" s="84">
        <v>1.24</v>
      </c>
      <c r="U312" s="84">
        <v>1.28</v>
      </c>
      <c r="V312" s="84">
        <f t="shared" si="72"/>
        <v>1.2468584</v>
      </c>
    </row>
    <row r="313" spans="1:22" s="2" customFormat="1">
      <c r="A313" s="12">
        <v>1981</v>
      </c>
      <c r="B313" s="12">
        <v>9</v>
      </c>
      <c r="C313" s="10">
        <f>P!C314</f>
        <v>3</v>
      </c>
      <c r="D313" s="11">
        <f>P!D314</f>
        <v>21.09</v>
      </c>
      <c r="E313" s="12">
        <v>25.97</v>
      </c>
      <c r="F313" s="57">
        <v>14.42</v>
      </c>
      <c r="G313" s="60">
        <v>30</v>
      </c>
      <c r="H313" s="12">
        <v>29.2</v>
      </c>
      <c r="I313" s="12">
        <f t="shared" si="61"/>
        <v>29.542919999999999</v>
      </c>
      <c r="J313" s="12">
        <f t="shared" si="60"/>
        <v>8.9807000140321822</v>
      </c>
      <c r="K313" s="15">
        <f t="shared" si="62"/>
        <v>3.6641256057251299</v>
      </c>
      <c r="L313" s="12">
        <v>30</v>
      </c>
      <c r="M313" s="47">
        <f t="shared" si="63"/>
        <v>109.92376817175389</v>
      </c>
      <c r="N313" s="31">
        <f>SUM(M302:M313)</f>
        <v>1126.555341286843</v>
      </c>
      <c r="O313" s="48">
        <f t="shared" si="71"/>
        <v>8.8391673252225065</v>
      </c>
      <c r="P313" s="49">
        <f>SUM(O302:O313)</f>
        <v>70.749129414574298</v>
      </c>
      <c r="Q313" s="81">
        <f>6.75*10^(-7)*P313^3-7.71*10^(-5)*P313^2+1.792*10^(-2)*P313+0.49239</f>
        <v>1.6133330978484723</v>
      </c>
      <c r="R313" s="85">
        <f>16*(10*D313/$P313)^$Q313*$V313</f>
        <v>117.1385193239943</v>
      </c>
      <c r="S313" s="93">
        <f>SUM(R302:R313)</f>
        <v>809.50770586294027</v>
      </c>
      <c r="T313" s="95">
        <v>1.25</v>
      </c>
      <c r="U313" s="95">
        <v>1.29</v>
      </c>
      <c r="V313" s="95">
        <f t="shared" si="72"/>
        <v>1.2568584</v>
      </c>
    </row>
    <row r="314" spans="1:22" ht="18">
      <c r="A314" s="9">
        <v>1981</v>
      </c>
      <c r="B314" s="9">
        <v>10</v>
      </c>
      <c r="C314" s="10">
        <f>P!C315</f>
        <v>89.6</v>
      </c>
      <c r="D314" s="11">
        <f>P!D315</f>
        <v>17.600000000000001</v>
      </c>
      <c r="E314" s="9">
        <v>22.27</v>
      </c>
      <c r="F314" s="56">
        <v>12.12</v>
      </c>
      <c r="G314" s="59">
        <v>22.5</v>
      </c>
      <c r="H314" s="9">
        <v>21.4</v>
      </c>
      <c r="I314" s="15">
        <f t="shared" si="61"/>
        <v>21.871514999999999</v>
      </c>
      <c r="J314" s="15">
        <f t="shared" si="60"/>
        <v>5.6733945354591837</v>
      </c>
      <c r="K314" s="15">
        <f t="shared" si="62"/>
        <v>2.3147449704673466</v>
      </c>
      <c r="L314" s="9">
        <v>31</v>
      </c>
      <c r="M314" s="47">
        <f t="shared" si="63"/>
        <v>71.757094084487747</v>
      </c>
      <c r="N314" s="32"/>
      <c r="O314" s="24">
        <f>(D314/5)^1.514</f>
        <v>6.7214905519797599</v>
      </c>
      <c r="P314" s="43"/>
      <c r="R314" s="82">
        <f>16*(10*D314/$P325)^$Q325*$V314</f>
        <v>90.79383266859044</v>
      </c>
      <c r="S314" s="4"/>
      <c r="T314" s="84">
        <v>1.27</v>
      </c>
      <c r="U314" s="84">
        <v>1.31</v>
      </c>
      <c r="V314" s="84">
        <f>($U314+($T314-$U314)*(($U$1-$V$1)/($U$1-$T$1)))</f>
        <v>1.2768584000000001</v>
      </c>
    </row>
    <row r="315" spans="1:22">
      <c r="A315" s="9">
        <v>1981</v>
      </c>
      <c r="B315" s="9">
        <v>11</v>
      </c>
      <c r="C315" s="10">
        <f>P!C316</f>
        <v>89.8</v>
      </c>
      <c r="D315" s="11">
        <f>P!D316</f>
        <v>7.89</v>
      </c>
      <c r="E315" s="9">
        <v>12.53</v>
      </c>
      <c r="F315" s="56">
        <v>3.6</v>
      </c>
      <c r="G315" s="59">
        <v>16.3</v>
      </c>
      <c r="H315" s="9">
        <v>15.1</v>
      </c>
      <c r="I315" s="15">
        <f t="shared" si="61"/>
        <v>15.614380000000001</v>
      </c>
      <c r="J315" s="15">
        <f t="shared" si="60"/>
        <v>2.7570358550528886</v>
      </c>
      <c r="K315" s="15">
        <f t="shared" si="62"/>
        <v>1.1248706288615784</v>
      </c>
      <c r="L315" s="67">
        <v>30</v>
      </c>
      <c r="M315" s="47">
        <f t="shared" si="63"/>
        <v>33.74611886584735</v>
      </c>
      <c r="N315" s="32"/>
      <c r="O315" s="24">
        <f t="shared" ref="O315:O325" si="73">(D315/5)^1.514</f>
        <v>1.9949590997424804</v>
      </c>
      <c r="P315" s="90"/>
      <c r="R315" s="82">
        <f>16*(10*D315/$P325)^$Q325*$V315</f>
        <v>24.056057637476812</v>
      </c>
      <c r="S315" s="4"/>
      <c r="T315" s="84">
        <v>1.18</v>
      </c>
      <c r="U315" s="84">
        <v>1.21</v>
      </c>
      <c r="V315" s="84">
        <f>($U315+($T315-$U315)*(($U$1-$V$1)/($U$1-$T$1)))</f>
        <v>1.1851437999999999</v>
      </c>
    </row>
    <row r="316" spans="1:22">
      <c r="A316" s="9">
        <v>1981</v>
      </c>
      <c r="B316" s="9">
        <v>12</v>
      </c>
      <c r="C316" s="10">
        <f>P!C317</f>
        <v>97.2</v>
      </c>
      <c r="D316" s="11">
        <f>P!D317</f>
        <v>9.32</v>
      </c>
      <c r="E316" s="9">
        <v>12.77</v>
      </c>
      <c r="F316" s="56">
        <v>5.65</v>
      </c>
      <c r="G316" s="59">
        <v>13.6</v>
      </c>
      <c r="H316" s="9">
        <v>12.4</v>
      </c>
      <c r="I316" s="15">
        <f t="shared" si="61"/>
        <v>12.914380000000001</v>
      </c>
      <c r="J316" s="15">
        <f t="shared" si="60"/>
        <v>2.1494684713308976</v>
      </c>
      <c r="K316" s="15">
        <f t="shared" si="62"/>
        <v>0.87698313630300617</v>
      </c>
      <c r="L316" s="67">
        <v>31</v>
      </c>
      <c r="M316" s="47">
        <f t="shared" si="63"/>
        <v>27.18647722539319</v>
      </c>
      <c r="N316" s="32"/>
      <c r="O316" s="24">
        <f t="shared" si="73"/>
        <v>2.567172812492899</v>
      </c>
      <c r="P316" s="90"/>
      <c r="R316" s="82">
        <f>16*(10*D316/$P325)^$Q325*$V316</f>
        <v>27.385609536045038</v>
      </c>
      <c r="S316" s="4"/>
      <c r="T316" s="84">
        <v>1.04</v>
      </c>
      <c r="U316" s="84">
        <v>1.04</v>
      </c>
      <c r="V316" s="84">
        <f>($U316+($T316-$U316)*(($U$1-$V$1)/($U$1-$T$1)))</f>
        <v>1.04</v>
      </c>
    </row>
    <row r="317" spans="1:22">
      <c r="A317" s="9">
        <v>1982</v>
      </c>
      <c r="B317" s="9">
        <v>1</v>
      </c>
      <c r="C317" s="10">
        <f>P!C318</f>
        <v>9</v>
      </c>
      <c r="D317" s="11">
        <f>P!D318</f>
        <v>4.37</v>
      </c>
      <c r="E317" s="9" t="s">
        <v>247</v>
      </c>
      <c r="F317" s="56">
        <v>0.68</v>
      </c>
      <c r="G317" s="59">
        <v>15</v>
      </c>
      <c r="H317" s="9">
        <v>13.8</v>
      </c>
      <c r="I317" s="15">
        <f t="shared" si="61"/>
        <v>14.314380000000002</v>
      </c>
      <c r="J317" s="15">
        <f t="shared" si="60"/>
        <v>1.9801814072873234</v>
      </c>
      <c r="K317" s="15">
        <f t="shared" si="62"/>
        <v>0.80791401417322795</v>
      </c>
      <c r="L317" s="67">
        <v>31</v>
      </c>
      <c r="M317" s="47">
        <f t="shared" si="63"/>
        <v>25.045334439370066</v>
      </c>
      <c r="N317" s="32"/>
      <c r="O317" s="24">
        <f t="shared" si="73"/>
        <v>0.81554571273474863</v>
      </c>
      <c r="P317" s="90"/>
      <c r="R317" s="82">
        <f>16*(10*D317/$P325)^$Q325*$V317</f>
        <v>7.7129096741729617</v>
      </c>
      <c r="S317" s="4"/>
      <c r="T317" s="84">
        <v>0.96</v>
      </c>
      <c r="U317" s="84">
        <v>0.94</v>
      </c>
      <c r="V317" s="84">
        <f>($U317+($T317-$U317)*(($U$1-$V$1)/($U$1-$T$1)))</f>
        <v>0.95657079999999994</v>
      </c>
    </row>
    <row r="318" spans="1:22">
      <c r="A318" s="9">
        <v>1982</v>
      </c>
      <c r="B318" s="9">
        <v>2</v>
      </c>
      <c r="C318" s="10">
        <f>P!C319</f>
        <v>64.5</v>
      </c>
      <c r="D318" s="11">
        <f>P!D319</f>
        <v>3.64</v>
      </c>
      <c r="E318" s="9" t="s">
        <v>248</v>
      </c>
      <c r="F318" s="56">
        <v>-1.1499999999999999</v>
      </c>
      <c r="G318" s="59">
        <v>20.04</v>
      </c>
      <c r="H318" s="9">
        <v>19.2</v>
      </c>
      <c r="I318" s="15">
        <f t="shared" si="61"/>
        <v>19.560065999999999</v>
      </c>
      <c r="J318" s="15">
        <f t="shared" si="60"/>
        <v>2.8855888458093948</v>
      </c>
      <c r="K318" s="15">
        <f t="shared" si="62"/>
        <v>1.177320249090233</v>
      </c>
      <c r="L318" s="67">
        <v>29</v>
      </c>
      <c r="M318" s="47">
        <f t="shared" si="63"/>
        <v>34.142287223616755</v>
      </c>
      <c r="N318" s="32"/>
      <c r="O318" s="24">
        <f t="shared" si="73"/>
        <v>0.61839633679461647</v>
      </c>
      <c r="P318" s="90"/>
      <c r="R318" s="82">
        <f>16*(10*D318/$P325)^$Q325*$V318</f>
        <v>4.9881284362681866</v>
      </c>
      <c r="S318" s="4"/>
      <c r="T318" s="84">
        <v>0.83</v>
      </c>
      <c r="U318" s="84">
        <v>0.79</v>
      </c>
      <c r="V318" s="84">
        <f>($U318+($T318-$U318)*(($U$1-$V$1)/($U$1-$T$1)))</f>
        <v>0.82314159999999992</v>
      </c>
    </row>
    <row r="319" spans="1:22">
      <c r="A319" s="9">
        <v>1982</v>
      </c>
      <c r="B319" s="9">
        <v>3</v>
      </c>
      <c r="C319" s="10">
        <f>P!C320</f>
        <v>55.2</v>
      </c>
      <c r="D319" s="11">
        <f>P!D320</f>
        <v>7.35</v>
      </c>
      <c r="E319" s="9" t="s">
        <v>249</v>
      </c>
      <c r="F319" s="56">
        <v>2.77</v>
      </c>
      <c r="G319" s="59">
        <v>27.2</v>
      </c>
      <c r="H319" s="9">
        <v>26.3</v>
      </c>
      <c r="I319" s="15">
        <f t="shared" si="61"/>
        <v>26.685785000000003</v>
      </c>
      <c r="J319" s="15">
        <f t="shared" si="60"/>
        <v>4.4310781939749155</v>
      </c>
      <c r="K319" s="15">
        <f t="shared" si="62"/>
        <v>1.8078799031417654</v>
      </c>
      <c r="L319" s="67">
        <v>31</v>
      </c>
      <c r="M319" s="47">
        <f t="shared" si="63"/>
        <v>56.044276997394725</v>
      </c>
      <c r="N319" s="32"/>
      <c r="O319" s="24">
        <f t="shared" si="73"/>
        <v>1.7919192905753614</v>
      </c>
      <c r="P319" s="90"/>
      <c r="R319" s="82">
        <f>16*(10*D319/$P325)^$Q325*$V319</f>
        <v>14.530340171462369</v>
      </c>
      <c r="S319" s="4"/>
      <c r="T319" s="84">
        <v>0.81</v>
      </c>
      <c r="U319" s="84">
        <v>0.75</v>
      </c>
      <c r="V319" s="84">
        <f t="shared" ref="V319:V325" si="74">($U319+($T319-$U319)*(($U$1-$V$1)/($U$1-$T$1)))</f>
        <v>0.79971239999999999</v>
      </c>
    </row>
    <row r="320" spans="1:22">
      <c r="A320" s="9">
        <v>1982</v>
      </c>
      <c r="B320" s="9">
        <v>4</v>
      </c>
      <c r="C320" s="10">
        <f>P!C321</f>
        <v>58.6</v>
      </c>
      <c r="D320" s="11">
        <f>P!D321</f>
        <v>11.68</v>
      </c>
      <c r="E320" s="9" t="s">
        <v>250</v>
      </c>
      <c r="F320" s="56">
        <v>6.47</v>
      </c>
      <c r="G320" s="59">
        <v>34.700000000000003</v>
      </c>
      <c r="H320" s="9">
        <v>34.1</v>
      </c>
      <c r="I320" s="15">
        <f t="shared" si="61"/>
        <v>34.357190000000003</v>
      </c>
      <c r="J320" s="15">
        <f t="shared" si="60"/>
        <v>7.0119215843553926</v>
      </c>
      <c r="K320" s="15">
        <f t="shared" si="62"/>
        <v>2.8608640064170001</v>
      </c>
      <c r="L320" s="67">
        <v>30</v>
      </c>
      <c r="M320" s="47">
        <f t="shared" si="63"/>
        <v>85.825920192509997</v>
      </c>
      <c r="N320" s="32"/>
      <c r="O320" s="24">
        <f t="shared" si="73"/>
        <v>3.6129992997753457</v>
      </c>
      <c r="P320" s="90"/>
      <c r="R320" s="82">
        <f>16*(10*D320/$P325)^$Q325*$V320</f>
        <v>31.216432165007056</v>
      </c>
      <c r="S320" s="4"/>
      <c r="T320" s="84">
        <v>0.84</v>
      </c>
      <c r="U320" s="84">
        <v>0.8</v>
      </c>
      <c r="V320" s="84">
        <f t="shared" si="74"/>
        <v>0.83314159999999993</v>
      </c>
    </row>
    <row r="321" spans="1:22">
      <c r="A321" s="9">
        <v>1982</v>
      </c>
      <c r="B321" s="9">
        <v>5</v>
      </c>
      <c r="C321" s="10">
        <f>P!C322</f>
        <v>27.9</v>
      </c>
      <c r="D321" s="11">
        <f>P!D322</f>
        <v>17.87</v>
      </c>
      <c r="E321" s="9" t="s">
        <v>251</v>
      </c>
      <c r="F321" s="56">
        <v>10.6</v>
      </c>
      <c r="G321" s="59">
        <v>39.700000000000003</v>
      </c>
      <c r="H321" s="9">
        <v>39.5</v>
      </c>
      <c r="I321" s="15">
        <f t="shared" si="61"/>
        <v>39.585729999999998</v>
      </c>
      <c r="J321" s="15">
        <f t="shared" si="60"/>
        <v>11.31563543244209</v>
      </c>
      <c r="K321" s="15">
        <f t="shared" si="62"/>
        <v>4.6167792564363719</v>
      </c>
      <c r="L321" s="67">
        <v>31</v>
      </c>
      <c r="M321" s="47">
        <f t="shared" si="63"/>
        <v>143.12015694952754</v>
      </c>
      <c r="N321" s="32"/>
      <c r="O321" s="24">
        <f t="shared" si="73"/>
        <v>6.8782187853008825</v>
      </c>
      <c r="P321" s="90"/>
      <c r="R321" s="82">
        <f>16*(10*D321/$P325)^$Q325*$V321</f>
        <v>60.190132540500031</v>
      </c>
      <c r="S321" s="4"/>
      <c r="T321" s="84">
        <v>0.83</v>
      </c>
      <c r="U321" s="84">
        <v>0.81</v>
      </c>
      <c r="V321" s="84">
        <f t="shared" si="74"/>
        <v>0.82657079999999994</v>
      </c>
    </row>
    <row r="322" spans="1:22">
      <c r="A322" s="9">
        <v>1982</v>
      </c>
      <c r="B322" s="9">
        <v>6</v>
      </c>
      <c r="C322" s="10">
        <f>P!C323</f>
        <v>1.4</v>
      </c>
      <c r="D322" s="11">
        <f>P!D323</f>
        <v>23.3</v>
      </c>
      <c r="E322" s="9" t="s">
        <v>252</v>
      </c>
      <c r="F322" s="56">
        <v>14.63</v>
      </c>
      <c r="G322" s="59">
        <v>41.9</v>
      </c>
      <c r="H322" s="9">
        <v>41.9</v>
      </c>
      <c r="I322" s="15">
        <f t="shared" si="61"/>
        <v>41.9</v>
      </c>
      <c r="J322" s="15">
        <f t="shared" ref="J322:J385" si="75">0.0023*(E322-F322)^0.5*(D322+17.8)*I322</f>
        <v>14.159538796379007</v>
      </c>
      <c r="K322" s="15">
        <f t="shared" si="62"/>
        <v>5.7770918289226341</v>
      </c>
      <c r="L322" s="67">
        <v>30</v>
      </c>
      <c r="M322" s="47">
        <f t="shared" si="63"/>
        <v>173.31275486767902</v>
      </c>
      <c r="N322" s="32"/>
      <c r="O322" s="24">
        <f t="shared" si="73"/>
        <v>10.278654728530093</v>
      </c>
      <c r="P322" s="91"/>
      <c r="R322" s="82">
        <f>16*(10*D322/$P325)^$Q325*$V322</f>
        <v>113.34899462688307</v>
      </c>
      <c r="S322" s="4"/>
      <c r="T322" s="84">
        <v>1.03</v>
      </c>
      <c r="U322" s="84">
        <v>1.02</v>
      </c>
      <c r="V322" s="84">
        <f t="shared" si="74"/>
        <v>1.0282854000000001</v>
      </c>
    </row>
    <row r="323" spans="1:22">
      <c r="A323" s="9">
        <v>1982</v>
      </c>
      <c r="B323" s="9">
        <v>7</v>
      </c>
      <c r="C323" s="10">
        <f>P!C324</f>
        <v>12.5</v>
      </c>
      <c r="D323" s="11">
        <f>P!D324</f>
        <v>24.21</v>
      </c>
      <c r="E323" s="9">
        <v>28.23</v>
      </c>
      <c r="F323" s="56">
        <v>16.14</v>
      </c>
      <c r="G323" s="59">
        <v>40.799999999999997</v>
      </c>
      <c r="H323" s="9">
        <v>40.799999999999997</v>
      </c>
      <c r="I323" s="15">
        <f t="shared" ref="I323:I386" si="76">G323+(H323-G323)/(42-40)*(42-40.8573)</f>
        <v>40.799999999999997</v>
      </c>
      <c r="J323" s="15">
        <f t="shared" si="75"/>
        <v>13.707360383814953</v>
      </c>
      <c r="K323" s="15">
        <f t="shared" ref="K323:K386" si="77">J323*0.408</f>
        <v>5.5926030365965005</v>
      </c>
      <c r="L323" s="67">
        <v>31</v>
      </c>
      <c r="M323" s="47">
        <f t="shared" ref="M323:M386" si="78">L323*K323</f>
        <v>173.37069413449152</v>
      </c>
      <c r="N323" s="32"/>
      <c r="O323" s="24">
        <f t="shared" si="73"/>
        <v>10.892498897500007</v>
      </c>
      <c r="P323" s="91"/>
      <c r="R323" s="82">
        <f>16*(10*D323/$P325)^$Q325*$V323</f>
        <v>130.30655075540426</v>
      </c>
      <c r="S323" s="4"/>
      <c r="T323" s="84">
        <v>1.1100000000000001</v>
      </c>
      <c r="U323" s="84">
        <v>1.1299999999999999</v>
      </c>
      <c r="V323" s="84">
        <f t="shared" si="74"/>
        <v>1.1134292000000001</v>
      </c>
    </row>
    <row r="324" spans="1:22">
      <c r="A324" s="9">
        <v>1982</v>
      </c>
      <c r="B324" s="9">
        <v>8</v>
      </c>
      <c r="C324" s="10">
        <f>P!C325</f>
        <v>7</v>
      </c>
      <c r="D324" s="11">
        <f>P!D325</f>
        <v>24.88</v>
      </c>
      <c r="E324" s="9">
        <v>29.99</v>
      </c>
      <c r="F324" s="56">
        <v>16.88</v>
      </c>
      <c r="G324" s="59">
        <v>36.700000000000003</v>
      </c>
      <c r="H324" s="9">
        <v>36.299999999999997</v>
      </c>
      <c r="I324" s="15">
        <f t="shared" si="76"/>
        <v>36.47146</v>
      </c>
      <c r="J324" s="15">
        <f t="shared" si="75"/>
        <v>12.963036433592846</v>
      </c>
      <c r="K324" s="15">
        <f t="shared" si="77"/>
        <v>5.2889188649058809</v>
      </c>
      <c r="L324" s="67">
        <v>31</v>
      </c>
      <c r="M324" s="47">
        <f t="shared" si="78"/>
        <v>163.95648481208229</v>
      </c>
      <c r="N324" s="32"/>
      <c r="O324" s="24">
        <f t="shared" si="73"/>
        <v>11.352117633140423</v>
      </c>
      <c r="P324" s="91"/>
      <c r="R324" s="82">
        <f>16*(10*D324/$P325)^$Q325*$V324</f>
        <v>152.28114546362073</v>
      </c>
      <c r="S324" s="4"/>
      <c r="T324" s="84">
        <v>1.24</v>
      </c>
      <c r="U324" s="84">
        <v>1.28</v>
      </c>
      <c r="V324" s="84">
        <f t="shared" si="74"/>
        <v>1.2468584</v>
      </c>
    </row>
    <row r="325" spans="1:22" s="2" customFormat="1">
      <c r="A325" s="12">
        <v>1982</v>
      </c>
      <c r="B325" s="12">
        <v>9</v>
      </c>
      <c r="C325" s="10">
        <f>P!C326</f>
        <v>2.4</v>
      </c>
      <c r="D325" s="11">
        <f>P!D326</f>
        <v>23.23</v>
      </c>
      <c r="E325" s="12">
        <v>28.97</v>
      </c>
      <c r="F325" s="57">
        <v>15.53</v>
      </c>
      <c r="G325" s="60">
        <v>30</v>
      </c>
      <c r="H325" s="12">
        <v>29.2</v>
      </c>
      <c r="I325" s="12">
        <f t="shared" si="76"/>
        <v>29.542919999999999</v>
      </c>
      <c r="J325" s="12">
        <f t="shared" si="75"/>
        <v>10.220741533024551</v>
      </c>
      <c r="K325" s="15">
        <f t="shared" si="77"/>
        <v>4.1700625454740168</v>
      </c>
      <c r="L325" s="12">
        <v>30</v>
      </c>
      <c r="M325" s="47">
        <f t="shared" si="78"/>
        <v>125.1018763642205</v>
      </c>
      <c r="N325" s="31">
        <f>SUM(M314:M325)</f>
        <v>1112.6094761566205</v>
      </c>
      <c r="O325" s="48">
        <f t="shared" si="73"/>
        <v>10.231938404841374</v>
      </c>
      <c r="P325" s="49">
        <f>SUM(O314:O325)</f>
        <v>67.755911553407984</v>
      </c>
      <c r="Q325" s="81">
        <f>6.75*10^(-7)*P325^3-7.71*10^(-5)*P325^2+1.792*10^(-2)*P325+0.49239</f>
        <v>1.5625846029555888</v>
      </c>
      <c r="R325" s="85">
        <f>16*(10*D325/$P325)^$Q325*$V325</f>
        <v>137.89499646052539</v>
      </c>
      <c r="S325" s="93">
        <f>SUM(R314:R325)</f>
        <v>794.70513013595632</v>
      </c>
      <c r="T325" s="95">
        <v>1.25</v>
      </c>
      <c r="U325" s="95">
        <v>1.29</v>
      </c>
      <c r="V325" s="95">
        <f t="shared" si="74"/>
        <v>1.2568584</v>
      </c>
    </row>
    <row r="326" spans="1:22" ht="18">
      <c r="A326" s="9">
        <v>1982</v>
      </c>
      <c r="B326" s="9">
        <v>10</v>
      </c>
      <c r="C326" s="10">
        <f>P!C327</f>
        <v>38.4</v>
      </c>
      <c r="D326" s="11">
        <f>P!D327</f>
        <v>16.36</v>
      </c>
      <c r="E326" s="9">
        <v>20.83</v>
      </c>
      <c r="F326" s="56">
        <v>11.89</v>
      </c>
      <c r="G326" s="59">
        <v>22.5</v>
      </c>
      <c r="H326" s="9">
        <v>21.4</v>
      </c>
      <c r="I326" s="15">
        <f t="shared" si="76"/>
        <v>21.871514999999999</v>
      </c>
      <c r="J326" s="15">
        <f t="shared" si="75"/>
        <v>5.1379908237685799</v>
      </c>
      <c r="K326" s="15">
        <f t="shared" si="77"/>
        <v>2.0963002560975803</v>
      </c>
      <c r="L326" s="9">
        <v>31</v>
      </c>
      <c r="M326" s="47">
        <f t="shared" si="78"/>
        <v>64.985307939024992</v>
      </c>
      <c r="N326" s="32"/>
      <c r="O326" s="24">
        <f>(D326/5)^1.514</f>
        <v>6.017655598302551</v>
      </c>
      <c r="P326" s="43"/>
      <c r="R326" s="82">
        <f>16*(10*D326/$P337)^$Q337*$V326</f>
        <v>81.243162151519002</v>
      </c>
      <c r="S326" s="4"/>
      <c r="T326" s="84">
        <v>1.27</v>
      </c>
      <c r="U326" s="84">
        <v>1.31</v>
      </c>
      <c r="V326" s="84">
        <f>($U326+($T326-$U326)*(($U$1-$V$1)/($U$1-$T$1)))</f>
        <v>1.2768584000000001</v>
      </c>
    </row>
    <row r="327" spans="1:22">
      <c r="A327" s="9">
        <v>1982</v>
      </c>
      <c r="B327" s="9">
        <v>11</v>
      </c>
      <c r="C327" s="10">
        <f>P!C328</f>
        <v>72.8</v>
      </c>
      <c r="D327" s="11">
        <f>P!D328</f>
        <v>9.67</v>
      </c>
      <c r="E327" s="9">
        <v>14.62</v>
      </c>
      <c r="F327" s="56">
        <v>4.59</v>
      </c>
      <c r="G327" s="59">
        <v>16.3</v>
      </c>
      <c r="H327" s="9">
        <v>15.1</v>
      </c>
      <c r="I327" s="15">
        <f t="shared" si="76"/>
        <v>15.614380000000001</v>
      </c>
      <c r="J327" s="15">
        <f t="shared" si="75"/>
        <v>3.1243645845904613</v>
      </c>
      <c r="K327" s="15">
        <f t="shared" si="77"/>
        <v>1.274740750512908</v>
      </c>
      <c r="L327" s="67">
        <v>30</v>
      </c>
      <c r="M327" s="47">
        <f t="shared" si="78"/>
        <v>38.24222251538724</v>
      </c>
      <c r="N327" s="32"/>
      <c r="O327" s="24">
        <f t="shared" ref="O327:O337" si="79">(D327/5)^1.514</f>
        <v>2.7145328096586812</v>
      </c>
      <c r="P327" s="90"/>
      <c r="R327" s="82">
        <f>16*(10*D327/$P337)^$Q337*$V327</f>
        <v>33.264667006767546</v>
      </c>
      <c r="S327" s="4"/>
      <c r="T327" s="84">
        <v>1.18</v>
      </c>
      <c r="U327" s="84">
        <v>1.21</v>
      </c>
      <c r="V327" s="84">
        <f>($U327+($T327-$U327)*(($U$1-$V$1)/($U$1-$T$1)))</f>
        <v>1.1851437999999999</v>
      </c>
    </row>
    <row r="328" spans="1:22">
      <c r="A328" s="9">
        <v>1982</v>
      </c>
      <c r="B328" s="9">
        <v>12</v>
      </c>
      <c r="C328" s="10">
        <f>P!C329</f>
        <v>65.8</v>
      </c>
      <c r="D328" s="11">
        <f>P!D329</f>
        <v>8.94</v>
      </c>
      <c r="E328" s="9">
        <v>12.03</v>
      </c>
      <c r="F328" s="56">
        <v>5.45</v>
      </c>
      <c r="G328" s="59">
        <v>13.6</v>
      </c>
      <c r="H328" s="9">
        <v>12.4</v>
      </c>
      <c r="I328" s="15">
        <f t="shared" si="76"/>
        <v>12.914380000000001</v>
      </c>
      <c r="J328" s="15">
        <f t="shared" si="75"/>
        <v>2.0373973968618713</v>
      </c>
      <c r="K328" s="15">
        <f t="shared" si="77"/>
        <v>0.83125813791964343</v>
      </c>
      <c r="L328" s="67">
        <v>31</v>
      </c>
      <c r="M328" s="47">
        <f t="shared" si="78"/>
        <v>25.769002275508946</v>
      </c>
      <c r="N328" s="32"/>
      <c r="O328" s="24">
        <f t="shared" si="79"/>
        <v>2.4103739045905543</v>
      </c>
      <c r="P328" s="90"/>
      <c r="R328" s="82">
        <f>16*(10*D328/$P337)^$Q337*$V328</f>
        <v>25.833712692643324</v>
      </c>
      <c r="S328" s="4"/>
      <c r="T328" s="84">
        <v>1.04</v>
      </c>
      <c r="U328" s="84">
        <v>1.04</v>
      </c>
      <c r="V328" s="84">
        <f>($U328+($T328-$U328)*(($U$1-$V$1)/($U$1-$T$1)))</f>
        <v>1.04</v>
      </c>
    </row>
    <row r="329" spans="1:22">
      <c r="A329" s="9">
        <v>1983</v>
      </c>
      <c r="B329" s="9">
        <v>1</v>
      </c>
      <c r="C329" s="10">
        <f>P!C330</f>
        <v>6.9</v>
      </c>
      <c r="D329" s="11">
        <f>P!D330</f>
        <v>4.6900000000000004</v>
      </c>
      <c r="E329" s="9" t="s">
        <v>253</v>
      </c>
      <c r="F329" s="56">
        <v>-0.19</v>
      </c>
      <c r="G329" s="59">
        <v>15</v>
      </c>
      <c r="H329" s="9">
        <v>13.8</v>
      </c>
      <c r="I329" s="15">
        <f t="shared" si="76"/>
        <v>14.314380000000002</v>
      </c>
      <c r="J329" s="15">
        <f t="shared" si="75"/>
        <v>2.2809876811117564</v>
      </c>
      <c r="K329" s="15">
        <f t="shared" si="77"/>
        <v>0.93064297389359651</v>
      </c>
      <c r="L329" s="67">
        <v>31</v>
      </c>
      <c r="M329" s="47">
        <f t="shared" si="78"/>
        <v>28.849932190701491</v>
      </c>
      <c r="N329" s="32"/>
      <c r="O329" s="24">
        <f t="shared" si="79"/>
        <v>0.90764307253500109</v>
      </c>
      <c r="P329" s="90"/>
      <c r="R329" s="82">
        <f>16*(10*D329/$P337)^$Q337*$V329</f>
        <v>8.7056453856901523</v>
      </c>
      <c r="S329" s="4"/>
      <c r="T329" s="84">
        <v>0.96</v>
      </c>
      <c r="U329" s="84">
        <v>0.94</v>
      </c>
      <c r="V329" s="84">
        <f>($U329+($T329-$U329)*(($U$1-$V$1)/($U$1-$T$1)))</f>
        <v>0.95657079999999994</v>
      </c>
    </row>
    <row r="330" spans="1:22">
      <c r="A330" s="9">
        <v>1983</v>
      </c>
      <c r="B330" s="9">
        <v>2</v>
      </c>
      <c r="C330" s="10">
        <f>P!C331</f>
        <v>32.1</v>
      </c>
      <c r="D330" s="11">
        <f>P!D331</f>
        <v>4.9400000000000004</v>
      </c>
      <c r="E330" s="9" t="s">
        <v>221</v>
      </c>
      <c r="F330" s="56">
        <v>0.73</v>
      </c>
      <c r="G330" s="59">
        <v>20.04</v>
      </c>
      <c r="H330" s="9">
        <v>19.2</v>
      </c>
      <c r="I330" s="15">
        <f t="shared" si="76"/>
        <v>19.560065999999999</v>
      </c>
      <c r="J330" s="15">
        <f t="shared" si="75"/>
        <v>2.9402119332027881</v>
      </c>
      <c r="K330" s="15">
        <f t="shared" si="77"/>
        <v>1.1996064687467374</v>
      </c>
      <c r="L330" s="67">
        <v>29</v>
      </c>
      <c r="M330" s="47">
        <f t="shared" si="78"/>
        <v>34.788587593655386</v>
      </c>
      <c r="N330" s="32"/>
      <c r="O330" s="24">
        <f t="shared" si="79"/>
        <v>0.981888139523032</v>
      </c>
      <c r="P330" s="90"/>
      <c r="R330" s="82">
        <f>16*(10*D330/$P337)^$Q337*$V330</f>
        <v>8.1220064843548876</v>
      </c>
      <c r="S330" s="4"/>
      <c r="T330" s="84">
        <v>0.83</v>
      </c>
      <c r="U330" s="84">
        <v>0.79</v>
      </c>
      <c r="V330" s="84">
        <f>($U330+($T330-$U330)*(($U$1-$V$1)/($U$1-$T$1)))</f>
        <v>0.82314159999999992</v>
      </c>
    </row>
    <row r="331" spans="1:22">
      <c r="A331" s="9">
        <v>1983</v>
      </c>
      <c r="B331" s="9">
        <v>3</v>
      </c>
      <c r="C331" s="10">
        <f>P!C332</f>
        <v>32.5</v>
      </c>
      <c r="D331" s="11">
        <f>P!D332</f>
        <v>8.6300000000000008</v>
      </c>
      <c r="E331" s="9" t="s">
        <v>254</v>
      </c>
      <c r="F331" s="56">
        <v>3.07</v>
      </c>
      <c r="G331" s="59">
        <v>27.2</v>
      </c>
      <c r="H331" s="9">
        <v>26.3</v>
      </c>
      <c r="I331" s="15">
        <f t="shared" si="76"/>
        <v>26.685785000000003</v>
      </c>
      <c r="J331" s="15">
        <f t="shared" si="75"/>
        <v>5.1477769050797919</v>
      </c>
      <c r="K331" s="15">
        <f t="shared" si="77"/>
        <v>2.1002929772725549</v>
      </c>
      <c r="L331" s="67">
        <v>31</v>
      </c>
      <c r="M331" s="47">
        <f t="shared" si="78"/>
        <v>65.109082295449198</v>
      </c>
      <c r="N331" s="32"/>
      <c r="O331" s="24">
        <f t="shared" si="79"/>
        <v>2.2849660838663368</v>
      </c>
      <c r="P331" s="90"/>
      <c r="R331" s="82">
        <f>16*(10*D331/$P337)^$Q337*$V331</f>
        <v>18.803194452804533</v>
      </c>
      <c r="S331" s="4"/>
      <c r="T331" s="84">
        <v>0.81</v>
      </c>
      <c r="U331" s="84">
        <v>0.75</v>
      </c>
      <c r="V331" s="84">
        <f t="shared" ref="V331:V337" si="80">($U331+($T331-$U331)*(($U$1-$V$1)/($U$1-$T$1)))</f>
        <v>0.79971239999999999</v>
      </c>
    </row>
    <row r="332" spans="1:22">
      <c r="A332" s="9">
        <v>1983</v>
      </c>
      <c r="B332" s="9">
        <v>4</v>
      </c>
      <c r="C332" s="10">
        <f>P!C333</f>
        <v>11</v>
      </c>
      <c r="D332" s="11">
        <f>P!D333</f>
        <v>13.82</v>
      </c>
      <c r="E332" s="9" t="s">
        <v>255</v>
      </c>
      <c r="F332" s="56">
        <v>6.92</v>
      </c>
      <c r="G332" s="59">
        <v>34.700000000000003</v>
      </c>
      <c r="H332" s="9">
        <v>34.1</v>
      </c>
      <c r="I332" s="15">
        <f t="shared" si="76"/>
        <v>34.357190000000003</v>
      </c>
      <c r="J332" s="15">
        <f t="shared" si="75"/>
        <v>8.5284537950343946</v>
      </c>
      <c r="K332" s="15">
        <f t="shared" si="77"/>
        <v>3.4796091483740326</v>
      </c>
      <c r="L332" s="67">
        <v>30</v>
      </c>
      <c r="M332" s="47">
        <f t="shared" si="78"/>
        <v>104.38827445122098</v>
      </c>
      <c r="N332" s="32"/>
      <c r="O332" s="24">
        <f t="shared" si="79"/>
        <v>4.6611018260183652</v>
      </c>
      <c r="P332" s="90"/>
      <c r="R332" s="82">
        <f>16*(10*D332/$P337)^$Q337*$V332</f>
        <v>40.767277809989871</v>
      </c>
      <c r="S332" s="4"/>
      <c r="T332" s="84">
        <v>0.84</v>
      </c>
      <c r="U332" s="84">
        <v>0.8</v>
      </c>
      <c r="V332" s="84">
        <f t="shared" si="80"/>
        <v>0.83314159999999993</v>
      </c>
    </row>
    <row r="333" spans="1:22">
      <c r="A333" s="9">
        <v>1983</v>
      </c>
      <c r="B333" s="9">
        <v>5</v>
      </c>
      <c r="C333" s="10">
        <f>P!C334</f>
        <v>50.1</v>
      </c>
      <c r="D333" s="11">
        <f>P!D334</f>
        <v>19.5</v>
      </c>
      <c r="E333" s="9" t="s">
        <v>256</v>
      </c>
      <c r="F333" s="56">
        <v>11.86</v>
      </c>
      <c r="G333" s="59">
        <v>39.700000000000003</v>
      </c>
      <c r="H333" s="9">
        <v>39.5</v>
      </c>
      <c r="I333" s="15">
        <f t="shared" si="76"/>
        <v>39.585729999999998</v>
      </c>
      <c r="J333" s="15">
        <f t="shared" si="75"/>
        <v>11.744672630718961</v>
      </c>
      <c r="K333" s="15">
        <f t="shared" si="77"/>
        <v>4.7918264333333358</v>
      </c>
      <c r="L333" s="67">
        <v>31</v>
      </c>
      <c r="M333" s="47">
        <f t="shared" si="78"/>
        <v>148.5466194333334</v>
      </c>
      <c r="N333" s="32"/>
      <c r="O333" s="24">
        <f t="shared" si="79"/>
        <v>7.8500390118728482</v>
      </c>
      <c r="P333" s="90"/>
      <c r="R333" s="82">
        <f>16*(10*D333/$P337)^$Q337*$V333</f>
        <v>69.120598104087037</v>
      </c>
      <c r="S333" s="4"/>
      <c r="T333" s="84">
        <v>0.83</v>
      </c>
      <c r="U333" s="84">
        <v>0.81</v>
      </c>
      <c r="V333" s="84">
        <f t="shared" si="80"/>
        <v>0.82657079999999994</v>
      </c>
    </row>
    <row r="334" spans="1:22">
      <c r="A334" s="9">
        <v>1983</v>
      </c>
      <c r="B334" s="9">
        <v>6</v>
      </c>
      <c r="C334" s="10">
        <f>P!C335</f>
        <v>109.7</v>
      </c>
      <c r="D334" s="11">
        <f>P!D335</f>
        <v>21.45</v>
      </c>
      <c r="E334" s="9" t="s">
        <v>257</v>
      </c>
      <c r="F334" s="56">
        <v>13.65</v>
      </c>
      <c r="G334" s="59">
        <v>41.9</v>
      </c>
      <c r="H334" s="9">
        <v>41.9</v>
      </c>
      <c r="I334" s="15">
        <f t="shared" si="76"/>
        <v>41.9</v>
      </c>
      <c r="J334" s="15">
        <f t="shared" si="75"/>
        <v>12.960315338590084</v>
      </c>
      <c r="K334" s="15">
        <f t="shared" si="77"/>
        <v>5.2878086581447539</v>
      </c>
      <c r="L334" s="67">
        <v>30</v>
      </c>
      <c r="M334" s="47">
        <f t="shared" si="78"/>
        <v>158.63425974434261</v>
      </c>
      <c r="N334" s="32"/>
      <c r="O334" s="24">
        <f t="shared" si="79"/>
        <v>9.0686019631208765</v>
      </c>
      <c r="P334" s="91"/>
      <c r="R334" s="82">
        <f>16*(10*D334/$P337)^$Q337*$V334</f>
        <v>99.739646513318775</v>
      </c>
      <c r="S334" s="4"/>
      <c r="T334" s="84">
        <v>1.03</v>
      </c>
      <c r="U334" s="84">
        <v>1.02</v>
      </c>
      <c r="V334" s="84">
        <f t="shared" si="80"/>
        <v>1.0282854000000001</v>
      </c>
    </row>
    <row r="335" spans="1:22">
      <c r="A335" s="9">
        <v>1983</v>
      </c>
      <c r="B335" s="9">
        <v>7</v>
      </c>
      <c r="C335" s="10">
        <f>P!C336</f>
        <v>67.2</v>
      </c>
      <c r="D335" s="11">
        <f>P!D336</f>
        <v>25.19</v>
      </c>
      <c r="E335" s="9">
        <v>29.31</v>
      </c>
      <c r="F335" s="56">
        <v>17.97</v>
      </c>
      <c r="G335" s="59">
        <v>40.799999999999997</v>
      </c>
      <c r="H335" s="9">
        <v>40.799999999999997</v>
      </c>
      <c r="I335" s="15">
        <f t="shared" si="76"/>
        <v>40.799999999999997</v>
      </c>
      <c r="J335" s="15">
        <f t="shared" si="75"/>
        <v>13.585072844904767</v>
      </c>
      <c r="K335" s="15">
        <f t="shared" si="77"/>
        <v>5.5427097207211444</v>
      </c>
      <c r="L335" s="67">
        <v>31</v>
      </c>
      <c r="M335" s="47">
        <f t="shared" si="78"/>
        <v>171.82400134235547</v>
      </c>
      <c r="N335" s="32"/>
      <c r="O335" s="24">
        <f t="shared" si="79"/>
        <v>11.566950019949875</v>
      </c>
      <c r="P335" s="91"/>
      <c r="R335" s="82">
        <f>16*(10*D335/$P337)^$Q337*$V335</f>
        <v>138.69479143226224</v>
      </c>
      <c r="S335" s="4"/>
      <c r="T335" s="84">
        <v>1.1100000000000001</v>
      </c>
      <c r="U335" s="84">
        <v>1.1299999999999999</v>
      </c>
      <c r="V335" s="84">
        <f t="shared" si="80"/>
        <v>1.1134292000000001</v>
      </c>
    </row>
    <row r="336" spans="1:22">
      <c r="A336" s="9">
        <v>1983</v>
      </c>
      <c r="B336" s="9">
        <v>8</v>
      </c>
      <c r="C336" s="10">
        <f>P!C337</f>
        <v>10.6</v>
      </c>
      <c r="D336" s="11">
        <f>P!D337</f>
        <v>23.28</v>
      </c>
      <c r="E336" s="9">
        <v>28.01</v>
      </c>
      <c r="F336" s="56">
        <v>15.99</v>
      </c>
      <c r="G336" s="59">
        <v>36.700000000000003</v>
      </c>
      <c r="H336" s="9">
        <v>36.299999999999997</v>
      </c>
      <c r="I336" s="15">
        <f t="shared" si="76"/>
        <v>36.47146</v>
      </c>
      <c r="J336" s="15">
        <f t="shared" si="75"/>
        <v>11.947131772012815</v>
      </c>
      <c r="K336" s="15">
        <f t="shared" si="77"/>
        <v>4.8744297629812285</v>
      </c>
      <c r="L336" s="67">
        <v>31</v>
      </c>
      <c r="M336" s="47">
        <f t="shared" si="78"/>
        <v>151.10732265241808</v>
      </c>
      <c r="N336" s="32"/>
      <c r="O336" s="24">
        <f t="shared" si="79"/>
        <v>10.265299835983599</v>
      </c>
      <c r="P336" s="91"/>
      <c r="R336" s="82">
        <f>16*(10*D336/$P337)^$Q337*$V336</f>
        <v>137.37662960819972</v>
      </c>
      <c r="S336" s="4"/>
      <c r="T336" s="84">
        <v>1.24</v>
      </c>
      <c r="U336" s="84">
        <v>1.28</v>
      </c>
      <c r="V336" s="84">
        <f t="shared" si="80"/>
        <v>1.2468584</v>
      </c>
    </row>
    <row r="337" spans="1:22" s="2" customFormat="1">
      <c r="A337" s="12">
        <v>1983</v>
      </c>
      <c r="B337" s="12">
        <v>9</v>
      </c>
      <c r="C337" s="10">
        <f>P!C338</f>
        <v>8.8000000000000007</v>
      </c>
      <c r="D337" s="11">
        <f>P!D338</f>
        <v>20.81</v>
      </c>
      <c r="E337" s="12">
        <v>26.23</v>
      </c>
      <c r="F337" s="57">
        <v>13.27</v>
      </c>
      <c r="G337" s="60">
        <v>30</v>
      </c>
      <c r="H337" s="12">
        <v>29.2</v>
      </c>
      <c r="I337" s="12">
        <f t="shared" si="76"/>
        <v>29.542919999999999</v>
      </c>
      <c r="J337" s="12">
        <f t="shared" si="75"/>
        <v>9.4445997291360015</v>
      </c>
      <c r="K337" s="15">
        <f t="shared" si="77"/>
        <v>3.8533966894874885</v>
      </c>
      <c r="L337" s="12">
        <v>30</v>
      </c>
      <c r="M337" s="47">
        <f t="shared" si="78"/>
        <v>115.60190068462465</v>
      </c>
      <c r="N337" s="31">
        <f>SUM(M326:M337)</f>
        <v>1107.8465131180226</v>
      </c>
      <c r="O337" s="48">
        <f t="shared" si="79"/>
        <v>8.6621029862167429</v>
      </c>
      <c r="P337" s="49">
        <f>SUM(O326:O337)</f>
        <v>67.391155251638452</v>
      </c>
      <c r="Q337" s="81">
        <f>6.75*10^(-7)*P337^3-7.71*10^(-5)*P337^2+1.792*10^(-2)*P337+0.49239</f>
        <v>1.5564761375044984</v>
      </c>
      <c r="R337" s="85">
        <f>16*(10*D337/$P337)^$Q337*$V337</f>
        <v>116.29598646649458</v>
      </c>
      <c r="S337" s="93">
        <f>SUM(R326:R337)</f>
        <v>777.96731810813174</v>
      </c>
      <c r="T337" s="95">
        <v>1.25</v>
      </c>
      <c r="U337" s="95">
        <v>1.29</v>
      </c>
      <c r="V337" s="95">
        <f t="shared" si="80"/>
        <v>1.2568584</v>
      </c>
    </row>
    <row r="338" spans="1:22" ht="18">
      <c r="A338" s="9">
        <v>1983</v>
      </c>
      <c r="B338" s="9">
        <v>10</v>
      </c>
      <c r="C338" s="10">
        <f>P!C339</f>
        <v>37.299999999999997</v>
      </c>
      <c r="D338" s="11">
        <f>P!D339</f>
        <v>14.07</v>
      </c>
      <c r="E338" s="9">
        <v>19.420000000000002</v>
      </c>
      <c r="F338" s="56">
        <v>7.79</v>
      </c>
      <c r="G338" s="59">
        <v>22.5</v>
      </c>
      <c r="H338" s="9">
        <v>21.4</v>
      </c>
      <c r="I338" s="15">
        <f t="shared" si="76"/>
        <v>21.871514999999999</v>
      </c>
      <c r="J338" s="15">
        <f t="shared" si="75"/>
        <v>5.4673719928062372</v>
      </c>
      <c r="K338" s="15">
        <f t="shared" si="77"/>
        <v>2.2306877730649446</v>
      </c>
      <c r="L338" s="9">
        <v>31</v>
      </c>
      <c r="M338" s="47">
        <f t="shared" si="78"/>
        <v>69.151320965013284</v>
      </c>
      <c r="N338" s="32"/>
      <c r="O338" s="24">
        <f>(D338/5)^1.514</f>
        <v>4.7893511140932237</v>
      </c>
      <c r="P338" s="43"/>
      <c r="R338" s="82">
        <f>16*(10*D338/$P349)^$Q349*$V338</f>
        <v>66.006929711375022</v>
      </c>
      <c r="S338" s="4"/>
      <c r="T338" s="84">
        <v>1.27</v>
      </c>
      <c r="U338" s="84">
        <v>1.31</v>
      </c>
      <c r="V338" s="84">
        <f>($U338+($T338-$U338)*(($U$1-$V$1)/($U$1-$T$1)))</f>
        <v>1.2768584000000001</v>
      </c>
    </row>
    <row r="339" spans="1:22">
      <c r="A339" s="9">
        <v>1983</v>
      </c>
      <c r="B339" s="9">
        <v>11</v>
      </c>
      <c r="C339" s="10">
        <f>P!C340</f>
        <v>60.1</v>
      </c>
      <c r="D339" s="11">
        <f>P!D340</f>
        <v>9.1199999999999992</v>
      </c>
      <c r="E339" s="9">
        <v>12.73</v>
      </c>
      <c r="F339" s="56">
        <v>5.05</v>
      </c>
      <c r="G339" s="59">
        <v>16.3</v>
      </c>
      <c r="H339" s="9">
        <v>15.1</v>
      </c>
      <c r="I339" s="15">
        <f t="shared" si="76"/>
        <v>15.614380000000001</v>
      </c>
      <c r="J339" s="15">
        <f t="shared" si="75"/>
        <v>2.6792191947865032</v>
      </c>
      <c r="K339" s="15">
        <f t="shared" si="77"/>
        <v>1.0931214314728932</v>
      </c>
      <c r="L339" s="67">
        <v>30</v>
      </c>
      <c r="M339" s="47">
        <f t="shared" si="78"/>
        <v>32.793642944186793</v>
      </c>
      <c r="N339" s="32"/>
      <c r="O339" s="24">
        <f t="shared" ref="O339:O349" si="81">(D339/5)^1.514</f>
        <v>2.4842288363470533</v>
      </c>
      <c r="P339" s="90"/>
      <c r="R339" s="82">
        <f>16*(10*D339/$P349)^$Q349*$V339</f>
        <v>31.76994736648507</v>
      </c>
      <c r="S339" s="4"/>
      <c r="T339" s="84">
        <v>1.18</v>
      </c>
      <c r="U339" s="84">
        <v>1.21</v>
      </c>
      <c r="V339" s="84">
        <f>($U339+($T339-$U339)*(($U$1-$V$1)/($U$1-$T$1)))</f>
        <v>1.1851437999999999</v>
      </c>
    </row>
    <row r="340" spans="1:22">
      <c r="A340" s="9">
        <v>1983</v>
      </c>
      <c r="B340" s="9">
        <v>12</v>
      </c>
      <c r="C340" s="10">
        <f>P!C341</f>
        <v>82.7</v>
      </c>
      <c r="D340" s="11">
        <f>P!D341</f>
        <v>7.23</v>
      </c>
      <c r="E340" s="9">
        <v>9.9499999999999993</v>
      </c>
      <c r="F340" s="56">
        <v>4.1399999999999997</v>
      </c>
      <c r="G340" s="59">
        <v>13.6</v>
      </c>
      <c r="H340" s="9">
        <v>12.4</v>
      </c>
      <c r="I340" s="15">
        <f t="shared" si="76"/>
        <v>12.914380000000001</v>
      </c>
      <c r="J340" s="15">
        <f t="shared" si="75"/>
        <v>1.7920507850622898</v>
      </c>
      <c r="K340" s="15">
        <f t="shared" si="77"/>
        <v>0.73115672030541423</v>
      </c>
      <c r="L340" s="67">
        <v>31</v>
      </c>
      <c r="M340" s="47">
        <f t="shared" si="78"/>
        <v>22.665858329467842</v>
      </c>
      <c r="N340" s="32"/>
      <c r="O340" s="24">
        <f t="shared" si="81"/>
        <v>1.7478123170099862</v>
      </c>
      <c r="P340" s="90"/>
      <c r="R340" s="82">
        <f>16*(10*D340/$P349)^$Q349*$V340</f>
        <v>19.611901643516049</v>
      </c>
      <c r="S340" s="4"/>
      <c r="T340" s="84">
        <v>1.04</v>
      </c>
      <c r="U340" s="84">
        <v>1.04</v>
      </c>
      <c r="V340" s="84">
        <f>($U340+($T340-$U340)*(($U$1-$V$1)/($U$1-$T$1)))</f>
        <v>1.04</v>
      </c>
    </row>
    <row r="341" spans="1:22">
      <c r="A341" s="9">
        <v>1984</v>
      </c>
      <c r="B341" s="9">
        <v>1</v>
      </c>
      <c r="C341" s="10">
        <f>P!C342</f>
        <v>102.4</v>
      </c>
      <c r="D341" s="11">
        <f>P!D342</f>
        <v>6.8</v>
      </c>
      <c r="E341" s="9" t="s">
        <v>258</v>
      </c>
      <c r="F341" s="56">
        <v>2.54</v>
      </c>
      <c r="G341" s="59">
        <v>15</v>
      </c>
      <c r="H341" s="9">
        <v>13.8</v>
      </c>
      <c r="I341" s="15">
        <f t="shared" si="76"/>
        <v>14.314380000000002</v>
      </c>
      <c r="J341" s="15">
        <f t="shared" si="75"/>
        <v>2.2735190314193736</v>
      </c>
      <c r="K341" s="15">
        <f t="shared" si="77"/>
        <v>0.92759576481910433</v>
      </c>
      <c r="L341" s="67">
        <v>31</v>
      </c>
      <c r="M341" s="47">
        <f t="shared" si="78"/>
        <v>28.755468709392233</v>
      </c>
      <c r="N341" s="32"/>
      <c r="O341" s="24">
        <f t="shared" si="81"/>
        <v>1.5928611036090266</v>
      </c>
      <c r="P341" s="90"/>
      <c r="R341" s="82">
        <f>16*(10*D341/$P349)^$Q349*$V341</f>
        <v>16.438801663084838</v>
      </c>
      <c r="S341" s="4"/>
      <c r="T341" s="84">
        <v>0.96</v>
      </c>
      <c r="U341" s="84">
        <v>0.94</v>
      </c>
      <c r="V341" s="84">
        <f>($U341+($T341-$U341)*(($U$1-$V$1)/($U$1-$T$1)))</f>
        <v>0.95657079999999994</v>
      </c>
    </row>
    <row r="342" spans="1:22">
      <c r="A342" s="9">
        <v>1984</v>
      </c>
      <c r="B342" s="9">
        <v>2</v>
      </c>
      <c r="C342" s="10">
        <f>P!C343</f>
        <v>36.9</v>
      </c>
      <c r="D342" s="11">
        <f>P!D343</f>
        <v>5.93</v>
      </c>
      <c r="E342" s="9" t="s">
        <v>259</v>
      </c>
      <c r="F342" s="56">
        <v>3.1</v>
      </c>
      <c r="G342" s="59">
        <v>20.04</v>
      </c>
      <c r="H342" s="9">
        <v>19.2</v>
      </c>
      <c r="I342" s="15">
        <f t="shared" si="76"/>
        <v>19.560065999999999</v>
      </c>
      <c r="J342" s="15">
        <f t="shared" si="75"/>
        <v>2.4716005599939717</v>
      </c>
      <c r="K342" s="15">
        <f t="shared" si="77"/>
        <v>1.0084130284775403</v>
      </c>
      <c r="L342" s="67">
        <v>29</v>
      </c>
      <c r="M342" s="47">
        <f t="shared" si="78"/>
        <v>29.24397782584867</v>
      </c>
      <c r="N342" s="32"/>
      <c r="O342" s="24">
        <f t="shared" si="81"/>
        <v>1.2946853065186987</v>
      </c>
      <c r="P342" s="90"/>
      <c r="R342" s="82">
        <f>16*(10*D342/$P349)^$Q349*$V342</f>
        <v>11.496805584066534</v>
      </c>
      <c r="S342" s="4"/>
      <c r="T342" s="84">
        <v>0.83</v>
      </c>
      <c r="U342" s="84">
        <v>0.79</v>
      </c>
      <c r="V342" s="84">
        <f>($U342+($T342-$U342)*(($U$1-$V$1)/($U$1-$T$1)))</f>
        <v>0.82314159999999992</v>
      </c>
    </row>
    <row r="343" spans="1:22">
      <c r="A343" s="9">
        <v>1984</v>
      </c>
      <c r="B343" s="9">
        <v>3</v>
      </c>
      <c r="C343" s="10">
        <f>P!C344</f>
        <v>157</v>
      </c>
      <c r="D343" s="11">
        <f>P!D344</f>
        <v>7.24</v>
      </c>
      <c r="E343" s="9" t="s">
        <v>260</v>
      </c>
      <c r="F343" s="56">
        <v>3.65</v>
      </c>
      <c r="G343" s="59">
        <v>27.2</v>
      </c>
      <c r="H343" s="9">
        <v>26.3</v>
      </c>
      <c r="I343" s="15">
        <f t="shared" si="76"/>
        <v>26.685785000000003</v>
      </c>
      <c r="J343" s="15">
        <f t="shared" si="75"/>
        <v>3.9303481099281625</v>
      </c>
      <c r="K343" s="15">
        <f t="shared" si="77"/>
        <v>1.6035820288506901</v>
      </c>
      <c r="L343" s="67">
        <v>31</v>
      </c>
      <c r="M343" s="47">
        <f t="shared" si="78"/>
        <v>49.711042894371396</v>
      </c>
      <c r="N343" s="32"/>
      <c r="O343" s="24">
        <f t="shared" si="81"/>
        <v>1.7514736285730412</v>
      </c>
      <c r="P343" s="90"/>
      <c r="R343" s="82">
        <f>16*(10*D343/$P349)^$Q349*$V343</f>
        <v>15.112258546342932</v>
      </c>
      <c r="S343" s="4"/>
      <c r="T343" s="84">
        <v>0.81</v>
      </c>
      <c r="U343" s="84">
        <v>0.75</v>
      </c>
      <c r="V343" s="84">
        <f t="shared" ref="V343:V349" si="82">($U343+($T343-$U343)*(($U$1-$V$1)/($U$1-$T$1)))</f>
        <v>0.79971239999999999</v>
      </c>
    </row>
    <row r="344" spans="1:22">
      <c r="A344" s="9">
        <v>1984</v>
      </c>
      <c r="B344" s="9">
        <v>4</v>
      </c>
      <c r="C344" s="10">
        <f>P!C345</f>
        <v>70.599999999999994</v>
      </c>
      <c r="D344" s="11">
        <f>P!D345</f>
        <v>11.83</v>
      </c>
      <c r="E344" s="9" t="s">
        <v>261</v>
      </c>
      <c r="F344" s="56">
        <v>6.88</v>
      </c>
      <c r="G344" s="59">
        <v>34.700000000000003</v>
      </c>
      <c r="H344" s="9">
        <v>34.1</v>
      </c>
      <c r="I344" s="15">
        <f t="shared" si="76"/>
        <v>34.357190000000003</v>
      </c>
      <c r="J344" s="15">
        <f t="shared" si="75"/>
        <v>6.8142620255690636</v>
      </c>
      <c r="K344" s="15">
        <f t="shared" si="77"/>
        <v>2.7802189064321778</v>
      </c>
      <c r="L344" s="67">
        <v>30</v>
      </c>
      <c r="M344" s="47">
        <f t="shared" si="78"/>
        <v>83.40656719296534</v>
      </c>
      <c r="N344" s="32"/>
      <c r="O344" s="24">
        <f t="shared" si="81"/>
        <v>3.6834800056897161</v>
      </c>
      <c r="P344" s="90"/>
      <c r="R344" s="82">
        <f>16*(10*D344/$P349)^$Q349*$V344</f>
        <v>33.120795004004535</v>
      </c>
      <c r="S344" s="4"/>
      <c r="T344" s="84">
        <v>0.84</v>
      </c>
      <c r="U344" s="84">
        <v>0.8</v>
      </c>
      <c r="V344" s="84">
        <f t="shared" si="82"/>
        <v>0.83314159999999993</v>
      </c>
    </row>
    <row r="345" spans="1:22">
      <c r="A345" s="9">
        <v>1984</v>
      </c>
      <c r="B345" s="9">
        <v>5</v>
      </c>
      <c r="C345" s="10">
        <f>P!C346</f>
        <v>24.8</v>
      </c>
      <c r="D345" s="11">
        <f>P!D346</f>
        <v>18.72</v>
      </c>
      <c r="E345" s="9" t="s">
        <v>262</v>
      </c>
      <c r="F345" s="56">
        <v>11.37</v>
      </c>
      <c r="G345" s="59">
        <v>39.700000000000003</v>
      </c>
      <c r="H345" s="9">
        <v>39.5</v>
      </c>
      <c r="I345" s="15">
        <f t="shared" si="76"/>
        <v>39.585729999999998</v>
      </c>
      <c r="J345" s="15">
        <f t="shared" si="75"/>
        <v>11.344196829452223</v>
      </c>
      <c r="K345" s="15">
        <f t="shared" si="77"/>
        <v>4.6284323064165065</v>
      </c>
      <c r="L345" s="67">
        <v>31</v>
      </c>
      <c r="M345" s="47">
        <f t="shared" si="78"/>
        <v>143.48140149891171</v>
      </c>
      <c r="N345" s="32"/>
      <c r="O345" s="24">
        <f t="shared" si="81"/>
        <v>7.3795598930320727</v>
      </c>
      <c r="P345" s="90"/>
      <c r="R345" s="82">
        <f>16*(10*D345/$P349)^$Q349*$V345</f>
        <v>65.850217234620374</v>
      </c>
      <c r="S345" s="4"/>
      <c r="T345" s="84">
        <v>0.83</v>
      </c>
      <c r="U345" s="84">
        <v>0.81</v>
      </c>
      <c r="V345" s="84">
        <f t="shared" si="82"/>
        <v>0.82657079999999994</v>
      </c>
    </row>
    <row r="346" spans="1:22">
      <c r="A346" s="9">
        <v>1984</v>
      </c>
      <c r="B346" s="9">
        <v>6</v>
      </c>
      <c r="C346" s="10">
        <f>P!C347</f>
        <v>4.5</v>
      </c>
      <c r="D346" s="11">
        <f>P!D347</f>
        <v>22.41</v>
      </c>
      <c r="E346" s="9" t="s">
        <v>263</v>
      </c>
      <c r="F346" s="56">
        <v>13.45</v>
      </c>
      <c r="G346" s="59">
        <v>41.9</v>
      </c>
      <c r="H346" s="9">
        <v>41.9</v>
      </c>
      <c r="I346" s="15">
        <f t="shared" si="76"/>
        <v>41.9</v>
      </c>
      <c r="J346" s="15">
        <f t="shared" si="75"/>
        <v>14.003852267289245</v>
      </c>
      <c r="K346" s="15">
        <f t="shared" si="77"/>
        <v>5.7135717250540115</v>
      </c>
      <c r="L346" s="67">
        <v>30</v>
      </c>
      <c r="M346" s="47">
        <f t="shared" si="78"/>
        <v>171.40715175162035</v>
      </c>
      <c r="N346" s="32"/>
      <c r="O346" s="24">
        <f t="shared" si="81"/>
        <v>9.6901027961421295</v>
      </c>
      <c r="P346" s="91"/>
      <c r="R346" s="82">
        <f>16*(10*D346/$P349)^$Q349*$V346</f>
        <v>107.5813504753209</v>
      </c>
      <c r="S346" s="4"/>
      <c r="T346" s="84">
        <v>1.03</v>
      </c>
      <c r="U346" s="84">
        <v>1.02</v>
      </c>
      <c r="V346" s="84">
        <f t="shared" si="82"/>
        <v>1.0282854000000001</v>
      </c>
    </row>
    <row r="347" spans="1:22">
      <c r="A347" s="9">
        <v>1984</v>
      </c>
      <c r="B347" s="9">
        <v>7</v>
      </c>
      <c r="C347" s="10">
        <f>P!C348</f>
        <v>25.2</v>
      </c>
      <c r="D347" s="11">
        <f>P!D348</f>
        <v>24.43</v>
      </c>
      <c r="E347" s="9">
        <v>28.83</v>
      </c>
      <c r="F347" s="56">
        <v>15.78</v>
      </c>
      <c r="G347" s="59">
        <v>40.799999999999997</v>
      </c>
      <c r="H347" s="9">
        <v>40.799999999999997</v>
      </c>
      <c r="I347" s="15">
        <f t="shared" si="76"/>
        <v>40.799999999999997</v>
      </c>
      <c r="J347" s="15">
        <f t="shared" si="75"/>
        <v>14.315757607684645</v>
      </c>
      <c r="K347" s="15">
        <f t="shared" si="77"/>
        <v>5.8408291039353353</v>
      </c>
      <c r="L347" s="67">
        <v>31</v>
      </c>
      <c r="M347" s="47">
        <f t="shared" si="78"/>
        <v>181.06570222199539</v>
      </c>
      <c r="N347" s="32"/>
      <c r="O347" s="24">
        <f t="shared" si="81"/>
        <v>11.042706832207598</v>
      </c>
      <c r="P347" s="91"/>
      <c r="R347" s="82">
        <f>16*(10*D347/$P349)^$Q349*$V347</f>
        <v>132.75663348770354</v>
      </c>
      <c r="S347" s="4"/>
      <c r="T347" s="84">
        <v>1.1100000000000001</v>
      </c>
      <c r="U347" s="84">
        <v>1.1299999999999999</v>
      </c>
      <c r="V347" s="84">
        <f t="shared" si="82"/>
        <v>1.1134292000000001</v>
      </c>
    </row>
    <row r="348" spans="1:22">
      <c r="A348" s="9">
        <v>1984</v>
      </c>
      <c r="B348" s="9">
        <v>8</v>
      </c>
      <c r="C348" s="10">
        <f>P!C349</f>
        <v>17.5</v>
      </c>
      <c r="D348" s="11">
        <f>P!D349</f>
        <v>22.93</v>
      </c>
      <c r="E348" s="9">
        <v>27.88</v>
      </c>
      <c r="F348" s="56">
        <v>15.63</v>
      </c>
      <c r="G348" s="59">
        <v>36.700000000000003</v>
      </c>
      <c r="H348" s="9">
        <v>36.299999999999997</v>
      </c>
      <c r="I348" s="15">
        <f t="shared" si="76"/>
        <v>36.47146</v>
      </c>
      <c r="J348" s="15">
        <f t="shared" si="75"/>
        <v>11.958134654689999</v>
      </c>
      <c r="K348" s="15">
        <f t="shared" si="77"/>
        <v>4.878918939113519</v>
      </c>
      <c r="L348" s="67">
        <v>31</v>
      </c>
      <c r="M348" s="47">
        <f t="shared" si="78"/>
        <v>151.24648711251908</v>
      </c>
      <c r="N348" s="32"/>
      <c r="O348" s="24">
        <f t="shared" si="81"/>
        <v>10.032545829334513</v>
      </c>
      <c r="P348" s="91"/>
      <c r="R348" s="82">
        <f>16*(10*D348/$P349)^$Q349*$V348</f>
        <v>135.0608184104191</v>
      </c>
      <c r="S348" s="4"/>
      <c r="T348" s="84">
        <v>1.24</v>
      </c>
      <c r="U348" s="84">
        <v>1.28</v>
      </c>
      <c r="V348" s="84">
        <f t="shared" si="82"/>
        <v>1.2468584</v>
      </c>
    </row>
    <row r="349" spans="1:22" s="2" customFormat="1">
      <c r="A349" s="12">
        <v>1984</v>
      </c>
      <c r="B349" s="12">
        <v>9</v>
      </c>
      <c r="C349" s="10">
        <f>P!C350</f>
        <v>0</v>
      </c>
      <c r="D349" s="11">
        <f>P!D350</f>
        <v>21.93</v>
      </c>
      <c r="E349" s="12">
        <v>27.21</v>
      </c>
      <c r="F349" s="57">
        <v>14.57</v>
      </c>
      <c r="G349" s="60">
        <v>30</v>
      </c>
      <c r="H349" s="12">
        <v>29.2</v>
      </c>
      <c r="I349" s="12">
        <f t="shared" si="76"/>
        <v>29.542919999999999</v>
      </c>
      <c r="J349" s="12">
        <f t="shared" si="75"/>
        <v>9.5978367004321861</v>
      </c>
      <c r="K349" s="15">
        <f t="shared" si="77"/>
        <v>3.9159173737763315</v>
      </c>
      <c r="L349" s="12">
        <v>30</v>
      </c>
      <c r="M349" s="47">
        <f t="shared" si="78"/>
        <v>117.47752121328995</v>
      </c>
      <c r="N349" s="31">
        <f>SUM(M338:M349)</f>
        <v>1080.406142659582</v>
      </c>
      <c r="O349" s="48">
        <f t="shared" si="81"/>
        <v>9.3776042701235465</v>
      </c>
      <c r="P349" s="49">
        <f>SUM(O338:O349)</f>
        <v>64.866411932680606</v>
      </c>
      <c r="Q349" s="81">
        <f>6.75*10^(-7)*P349^3-7.71*10^(-5)*P349^2+1.792*10^(-2)*P349+0.49239</f>
        <v>1.5146174720554351</v>
      </c>
      <c r="R349" s="85">
        <f>16*(10*D349/$P349)^$Q349*$V349</f>
        <v>127.25281125416133</v>
      </c>
      <c r="S349" s="93">
        <f>SUM(R338:R349)</f>
        <v>762.05927038110019</v>
      </c>
      <c r="T349" s="95">
        <v>1.25</v>
      </c>
      <c r="U349" s="95">
        <v>1.29</v>
      </c>
      <c r="V349" s="95">
        <f t="shared" si="82"/>
        <v>1.2568584</v>
      </c>
    </row>
    <row r="350" spans="1:22" ht="18">
      <c r="A350" s="9">
        <v>1984</v>
      </c>
      <c r="B350" s="9">
        <v>10</v>
      </c>
      <c r="C350" s="10">
        <f>P!C351</f>
        <v>0</v>
      </c>
      <c r="D350" s="11">
        <f>P!D351</f>
        <v>17.899999999999999</v>
      </c>
      <c r="E350" s="9">
        <v>23.36</v>
      </c>
      <c r="F350" s="56">
        <v>11.54</v>
      </c>
      <c r="G350" s="59">
        <v>22.5</v>
      </c>
      <c r="H350" s="9">
        <v>21.4</v>
      </c>
      <c r="I350" s="15">
        <f t="shared" si="76"/>
        <v>21.871514999999999</v>
      </c>
      <c r="J350" s="15">
        <f t="shared" si="75"/>
        <v>6.174242136146967</v>
      </c>
      <c r="K350" s="15">
        <f t="shared" si="77"/>
        <v>2.5190907915479626</v>
      </c>
      <c r="L350" s="9">
        <v>31</v>
      </c>
      <c r="M350" s="47">
        <f t="shared" si="78"/>
        <v>78.091814537986835</v>
      </c>
      <c r="N350" s="32"/>
      <c r="O350" s="24">
        <f>(D350/5)^1.514</f>
        <v>6.8957086257667397</v>
      </c>
      <c r="P350" s="43"/>
      <c r="R350" s="82">
        <f>16*(10*D350/$P361)^$Q361*$V350</f>
        <v>91.201911600511437</v>
      </c>
      <c r="S350" s="4"/>
      <c r="T350" s="84">
        <v>1.27</v>
      </c>
      <c r="U350" s="84">
        <v>1.31</v>
      </c>
      <c r="V350" s="84">
        <f>($U350+($T350-$U350)*(($U$1-$V$1)/($U$1-$T$1)))</f>
        <v>1.2768584000000001</v>
      </c>
    </row>
    <row r="351" spans="1:22">
      <c r="A351" s="9">
        <v>1984</v>
      </c>
      <c r="B351" s="9">
        <v>11</v>
      </c>
      <c r="C351" s="10">
        <f>P!C352</f>
        <v>50.6</v>
      </c>
      <c r="D351" s="11">
        <f>P!D352</f>
        <v>11.35</v>
      </c>
      <c r="E351" s="9">
        <v>14.8</v>
      </c>
      <c r="F351" s="56">
        <v>7.55</v>
      </c>
      <c r="G351" s="59">
        <v>16.3</v>
      </c>
      <c r="H351" s="9">
        <v>15.1</v>
      </c>
      <c r="I351" s="15">
        <f t="shared" si="76"/>
        <v>15.614380000000001</v>
      </c>
      <c r="J351" s="15">
        <f t="shared" si="75"/>
        <v>2.8187732588684105</v>
      </c>
      <c r="K351" s="15">
        <f t="shared" si="77"/>
        <v>1.1500594896183114</v>
      </c>
      <c r="L351" s="67">
        <v>30</v>
      </c>
      <c r="M351" s="47">
        <f t="shared" si="78"/>
        <v>34.501784688549343</v>
      </c>
      <c r="N351" s="32"/>
      <c r="O351" s="24">
        <f t="shared" ref="O351:O361" si="83">(D351/5)^1.514</f>
        <v>3.4595781680231754</v>
      </c>
      <c r="P351" s="90"/>
      <c r="R351" s="82">
        <f>16*(10*D351/$P361)^$Q361*$V351</f>
        <v>40.522028119139925</v>
      </c>
      <c r="S351" s="4"/>
      <c r="T351" s="84">
        <v>1.18</v>
      </c>
      <c r="U351" s="84">
        <v>1.21</v>
      </c>
      <c r="V351" s="84">
        <f>($U351+($T351-$U351)*(($U$1-$V$1)/($U$1-$T$1)))</f>
        <v>1.1851437999999999</v>
      </c>
    </row>
    <row r="352" spans="1:22">
      <c r="A352" s="9">
        <v>1984</v>
      </c>
      <c r="B352" s="9">
        <v>12</v>
      </c>
      <c r="C352" s="10">
        <f>P!C353</f>
        <v>14.3</v>
      </c>
      <c r="D352" s="11">
        <f>P!D353</f>
        <v>6.12</v>
      </c>
      <c r="E352" s="9">
        <v>9.48</v>
      </c>
      <c r="F352" s="56">
        <v>3.13</v>
      </c>
      <c r="G352" s="59">
        <v>13.6</v>
      </c>
      <c r="H352" s="9">
        <v>12.4</v>
      </c>
      <c r="I352" s="15">
        <f t="shared" si="76"/>
        <v>12.914380000000001</v>
      </c>
      <c r="J352" s="15">
        <f t="shared" si="75"/>
        <v>1.7903973862207538</v>
      </c>
      <c r="K352" s="15">
        <f t="shared" si="77"/>
        <v>0.73048213357806757</v>
      </c>
      <c r="L352" s="67">
        <v>31</v>
      </c>
      <c r="M352" s="47">
        <f t="shared" si="78"/>
        <v>22.644946140920094</v>
      </c>
      <c r="N352" s="32"/>
      <c r="O352" s="24">
        <f t="shared" si="83"/>
        <v>1.3580040544182046</v>
      </c>
      <c r="P352" s="90"/>
      <c r="R352" s="82">
        <f>16*(10*D352/$P361)^$Q361*$V352</f>
        <v>13.097669355596235</v>
      </c>
      <c r="S352" s="4"/>
      <c r="T352" s="84">
        <v>1.04</v>
      </c>
      <c r="U352" s="84">
        <v>1.04</v>
      </c>
      <c r="V352" s="84">
        <f>($U352+($T352-$U352)*(($U$1-$V$1)/($U$1-$T$1)))</f>
        <v>1.04</v>
      </c>
    </row>
    <row r="353" spans="1:22">
      <c r="A353" s="9">
        <v>1985</v>
      </c>
      <c r="B353" s="9">
        <v>1</v>
      </c>
      <c r="C353" s="10">
        <f>P!C354</f>
        <v>51.7</v>
      </c>
      <c r="D353" s="11">
        <f>P!D354</f>
        <v>5.7</v>
      </c>
      <c r="E353" s="9" t="s">
        <v>264</v>
      </c>
      <c r="F353" s="58">
        <v>2.59</v>
      </c>
      <c r="G353" s="59">
        <v>15</v>
      </c>
      <c r="H353" s="9">
        <v>13.8</v>
      </c>
      <c r="I353" s="15">
        <f t="shared" si="76"/>
        <v>14.314380000000002</v>
      </c>
      <c r="J353" s="15">
        <f t="shared" si="75"/>
        <v>1.9434927283492827</v>
      </c>
      <c r="K353" s="15">
        <f t="shared" si="77"/>
        <v>0.79294503316650733</v>
      </c>
      <c r="L353" s="67">
        <v>31</v>
      </c>
      <c r="M353" s="47">
        <f t="shared" si="78"/>
        <v>24.581296028161727</v>
      </c>
      <c r="N353" s="32"/>
      <c r="O353" s="24">
        <f t="shared" si="83"/>
        <v>1.2194217723273897</v>
      </c>
      <c r="P353" s="90"/>
      <c r="R353" s="82">
        <f>16*(10*D353/$P361)^$Q361*$V353</f>
        <v>10.738644195214366</v>
      </c>
      <c r="S353" s="4"/>
      <c r="T353" s="84">
        <v>0.96</v>
      </c>
      <c r="U353" s="84">
        <v>0.94</v>
      </c>
      <c r="V353" s="84">
        <f>($U353+($T353-$U353)*(($U$1-$V$1)/($U$1-$T$1)))</f>
        <v>0.95657079999999994</v>
      </c>
    </row>
    <row r="354" spans="1:22">
      <c r="A354" s="9">
        <v>1985</v>
      </c>
      <c r="B354" s="9">
        <v>2</v>
      </c>
      <c r="C354" s="10">
        <f>P!C355</f>
        <v>43.3</v>
      </c>
      <c r="D354" s="11">
        <f>P!D355</f>
        <v>0.87</v>
      </c>
      <c r="E354" s="9" t="s">
        <v>265</v>
      </c>
      <c r="F354" s="58">
        <v>-3.6</v>
      </c>
      <c r="G354" s="59">
        <v>20.04</v>
      </c>
      <c r="H354" s="9">
        <v>19.2</v>
      </c>
      <c r="I354" s="15">
        <f t="shared" si="76"/>
        <v>19.560065999999999</v>
      </c>
      <c r="J354" s="15">
        <f t="shared" si="75"/>
        <v>2.4845428790268733</v>
      </c>
      <c r="K354" s="15">
        <f t="shared" si="77"/>
        <v>1.0136934946429643</v>
      </c>
      <c r="L354" s="67">
        <v>29</v>
      </c>
      <c r="M354" s="47">
        <f t="shared" si="78"/>
        <v>29.397111344645964</v>
      </c>
      <c r="N354" s="32"/>
      <c r="O354" s="24">
        <f t="shared" si="83"/>
        <v>7.082581193518718E-2</v>
      </c>
      <c r="P354" s="90"/>
      <c r="R354" s="82">
        <f>16*(10*D354/$P361)^$Q361*$V354</f>
        <v>0.44221652848161108</v>
      </c>
      <c r="S354" s="4"/>
      <c r="T354" s="84">
        <v>0.83</v>
      </c>
      <c r="U354" s="84">
        <v>0.79</v>
      </c>
      <c r="V354" s="84">
        <f>($U354+($T354-$U354)*(($U$1-$V$1)/($U$1-$T$1)))</f>
        <v>0.82314159999999992</v>
      </c>
    </row>
    <row r="355" spans="1:22">
      <c r="A355" s="9">
        <v>1985</v>
      </c>
      <c r="B355" s="9">
        <v>3</v>
      </c>
      <c r="C355" s="10">
        <f>P!C356</f>
        <v>31.6</v>
      </c>
      <c r="D355" s="11">
        <f>P!D356</f>
        <v>7.3</v>
      </c>
      <c r="E355" s="9" t="s">
        <v>266</v>
      </c>
      <c r="F355" s="58">
        <v>3.66</v>
      </c>
      <c r="G355" s="59">
        <v>27.2</v>
      </c>
      <c r="H355" s="9">
        <v>26.3</v>
      </c>
      <c r="I355" s="15">
        <f t="shared" si="76"/>
        <v>26.685785000000003</v>
      </c>
      <c r="J355" s="15">
        <f t="shared" si="75"/>
        <v>4.1078666834351498</v>
      </c>
      <c r="K355" s="15">
        <f t="shared" si="77"/>
        <v>1.6760096068415411</v>
      </c>
      <c r="L355" s="67">
        <v>31</v>
      </c>
      <c r="M355" s="47">
        <f t="shared" si="78"/>
        <v>51.956297812087776</v>
      </c>
      <c r="N355" s="32"/>
      <c r="O355" s="24">
        <f t="shared" si="83"/>
        <v>1.7734960423485604</v>
      </c>
      <c r="P355" s="90"/>
      <c r="R355" s="82">
        <f>16*(10*D355/$P361)^$Q361*$V355</f>
        <v>13.394079256891366</v>
      </c>
      <c r="S355" s="4"/>
      <c r="T355" s="84">
        <v>0.81</v>
      </c>
      <c r="U355" s="84">
        <v>0.75</v>
      </c>
      <c r="V355" s="84">
        <f t="shared" ref="V355:V361" si="84">($U355+($T355-$U355)*(($U$1-$V$1)/($U$1-$T$1)))</f>
        <v>0.79971239999999999</v>
      </c>
    </row>
    <row r="356" spans="1:22">
      <c r="A356" s="9">
        <v>1985</v>
      </c>
      <c r="B356" s="9">
        <v>4</v>
      </c>
      <c r="C356" s="10">
        <f>P!C357</f>
        <v>11.4</v>
      </c>
      <c r="D356" s="11">
        <f>P!D357</f>
        <v>14.2</v>
      </c>
      <c r="E356" s="9" t="s">
        <v>267</v>
      </c>
      <c r="F356" s="58">
        <v>7.93</v>
      </c>
      <c r="G356" s="59">
        <v>34.700000000000003</v>
      </c>
      <c r="H356" s="9">
        <v>34.1</v>
      </c>
      <c r="I356" s="15">
        <f t="shared" si="76"/>
        <v>34.357190000000003</v>
      </c>
      <c r="J356" s="15">
        <f t="shared" si="75"/>
        <v>8.0838993728538675</v>
      </c>
      <c r="K356" s="15">
        <f t="shared" si="77"/>
        <v>3.2982309441243776</v>
      </c>
      <c r="L356" s="67">
        <v>30</v>
      </c>
      <c r="M356" s="47">
        <f t="shared" si="78"/>
        <v>98.946928323731328</v>
      </c>
      <c r="N356" s="32"/>
      <c r="O356" s="24">
        <f t="shared" si="83"/>
        <v>4.8565064160713423</v>
      </c>
      <c r="P356" s="90"/>
      <c r="R356" s="82">
        <f>16*(10*D356/$P361)^$Q361*$V356</f>
        <v>40.922660188489324</v>
      </c>
      <c r="S356" s="4"/>
      <c r="T356" s="84">
        <v>0.84</v>
      </c>
      <c r="U356" s="84">
        <v>0.8</v>
      </c>
      <c r="V356" s="84">
        <f t="shared" si="84"/>
        <v>0.83314159999999993</v>
      </c>
    </row>
    <row r="357" spans="1:22">
      <c r="A357" s="9">
        <v>1985</v>
      </c>
      <c r="B357" s="9">
        <v>5</v>
      </c>
      <c r="C357" s="10">
        <f>P!C358</f>
        <v>10.9</v>
      </c>
      <c r="D357" s="11">
        <f>P!D358</f>
        <v>20.27</v>
      </c>
      <c r="E357" s="9" t="s">
        <v>268</v>
      </c>
      <c r="F357" s="58">
        <v>12.8</v>
      </c>
      <c r="G357" s="59">
        <v>39.700000000000003</v>
      </c>
      <c r="H357" s="9">
        <v>39.5</v>
      </c>
      <c r="I357" s="15">
        <f t="shared" si="76"/>
        <v>39.585729999999998</v>
      </c>
      <c r="J357" s="15">
        <f t="shared" si="75"/>
        <v>11.728760397629671</v>
      </c>
      <c r="K357" s="15">
        <f t="shared" si="77"/>
        <v>4.7853342422329055</v>
      </c>
      <c r="L357" s="67">
        <v>31</v>
      </c>
      <c r="M357" s="47">
        <f t="shared" si="78"/>
        <v>148.34536150922008</v>
      </c>
      <c r="N357" s="32"/>
      <c r="O357" s="24">
        <f t="shared" si="83"/>
        <v>8.3240750843647522</v>
      </c>
      <c r="P357" s="90"/>
      <c r="R357" s="82">
        <f>16*(10*D357/$P361)^$Q361*$V357</f>
        <v>72.187511416648803</v>
      </c>
      <c r="S357" s="4"/>
      <c r="T357" s="84">
        <v>0.83</v>
      </c>
      <c r="U357" s="84">
        <v>0.81</v>
      </c>
      <c r="V357" s="84">
        <f t="shared" si="84"/>
        <v>0.82657079999999994</v>
      </c>
    </row>
    <row r="358" spans="1:22">
      <c r="A358" s="9">
        <v>1985</v>
      </c>
      <c r="B358" s="9">
        <v>6</v>
      </c>
      <c r="C358" s="10">
        <f>P!C359</f>
        <v>21</v>
      </c>
      <c r="D358" s="11">
        <f>P!D359</f>
        <v>23.04</v>
      </c>
      <c r="E358" s="9" t="s">
        <v>170</v>
      </c>
      <c r="F358" s="58">
        <v>14.61</v>
      </c>
      <c r="G358" s="59">
        <v>41.9</v>
      </c>
      <c r="H358" s="9">
        <v>41.9</v>
      </c>
      <c r="I358" s="15">
        <f t="shared" si="76"/>
        <v>41.9</v>
      </c>
      <c r="J358" s="15">
        <f t="shared" si="75"/>
        <v>13.502550922461896</v>
      </c>
      <c r="K358" s="15">
        <f t="shared" si="77"/>
        <v>5.5090407763644533</v>
      </c>
      <c r="L358" s="67">
        <v>30</v>
      </c>
      <c r="M358" s="47">
        <f t="shared" si="78"/>
        <v>165.27122329093359</v>
      </c>
      <c r="N358" s="32"/>
      <c r="O358" s="24">
        <f t="shared" si="83"/>
        <v>10.105501717239969</v>
      </c>
      <c r="P358" s="91"/>
      <c r="R358" s="82">
        <f>16*(10*D358/$P361)^$Q361*$V358</f>
        <v>110.47118885939032</v>
      </c>
      <c r="S358" s="4"/>
      <c r="T358" s="84">
        <v>1.03</v>
      </c>
      <c r="U358" s="84">
        <v>1.02</v>
      </c>
      <c r="V358" s="84">
        <f t="shared" si="84"/>
        <v>1.0282854000000001</v>
      </c>
    </row>
    <row r="359" spans="1:22">
      <c r="A359" s="9">
        <v>1985</v>
      </c>
      <c r="B359" s="9">
        <v>7</v>
      </c>
      <c r="C359" s="10">
        <f>P!C360</f>
        <v>25.5</v>
      </c>
      <c r="D359" s="11">
        <f>P!D360</f>
        <v>25.19</v>
      </c>
      <c r="E359" s="9">
        <v>29.67</v>
      </c>
      <c r="F359" s="58">
        <v>16.100000000000001</v>
      </c>
      <c r="G359" s="59">
        <v>40.799999999999997</v>
      </c>
      <c r="H359" s="9">
        <v>40.799999999999997</v>
      </c>
      <c r="I359" s="15">
        <f t="shared" si="76"/>
        <v>40.799999999999997</v>
      </c>
      <c r="J359" s="15">
        <f t="shared" si="75"/>
        <v>14.860908768871946</v>
      </c>
      <c r="K359" s="15">
        <f t="shared" si="77"/>
        <v>6.0632507776997535</v>
      </c>
      <c r="L359" s="67">
        <v>31</v>
      </c>
      <c r="M359" s="47">
        <f t="shared" si="78"/>
        <v>187.96077410869236</v>
      </c>
      <c r="N359" s="32"/>
      <c r="O359" s="24">
        <f t="shared" si="83"/>
        <v>11.566950019949875</v>
      </c>
      <c r="P359" s="91"/>
      <c r="R359" s="82">
        <f>16*(10*D359/$P361)^$Q361*$V359</f>
        <v>138.18182746286649</v>
      </c>
      <c r="S359" s="4"/>
      <c r="T359" s="84">
        <v>1.1100000000000001</v>
      </c>
      <c r="U359" s="84">
        <v>1.1299999999999999</v>
      </c>
      <c r="V359" s="84">
        <f t="shared" si="84"/>
        <v>1.1134292000000001</v>
      </c>
    </row>
    <row r="360" spans="1:22">
      <c r="A360" s="9">
        <v>1985</v>
      </c>
      <c r="B360" s="9">
        <v>8</v>
      </c>
      <c r="C360" s="10">
        <f>P!C361</f>
        <v>16.3</v>
      </c>
      <c r="D360" s="11">
        <f>P!D361</f>
        <v>26.57</v>
      </c>
      <c r="E360" s="9">
        <v>31.26</v>
      </c>
      <c r="F360" s="58">
        <v>18.43</v>
      </c>
      <c r="G360" s="59">
        <v>36.700000000000003</v>
      </c>
      <c r="H360" s="9">
        <v>36.299999999999997</v>
      </c>
      <c r="I360" s="15">
        <f t="shared" si="76"/>
        <v>36.47146</v>
      </c>
      <c r="J360" s="15">
        <f t="shared" si="75"/>
        <v>13.331645042026723</v>
      </c>
      <c r="K360" s="15">
        <f t="shared" si="77"/>
        <v>5.4393111771469025</v>
      </c>
      <c r="L360" s="67">
        <v>31</v>
      </c>
      <c r="M360" s="47">
        <f t="shared" si="78"/>
        <v>168.61864649155399</v>
      </c>
      <c r="N360" s="32"/>
      <c r="O360" s="24">
        <f t="shared" si="83"/>
        <v>12.539731191232528</v>
      </c>
      <c r="P360" s="91"/>
      <c r="R360" s="82">
        <f>16*(10*D360/$P361)^$Q361*$V360</f>
        <v>168.67913452225432</v>
      </c>
      <c r="S360" s="4"/>
      <c r="T360" s="84">
        <v>1.24</v>
      </c>
      <c r="U360" s="84">
        <v>1.28</v>
      </c>
      <c r="V360" s="84">
        <f t="shared" si="84"/>
        <v>1.2468584</v>
      </c>
    </row>
    <row r="361" spans="1:22" s="2" customFormat="1">
      <c r="A361" s="12">
        <v>1985</v>
      </c>
      <c r="B361" s="12">
        <v>9</v>
      </c>
      <c r="C361" s="10">
        <f>P!C362</f>
        <v>0.3</v>
      </c>
      <c r="D361" s="11">
        <f>P!D362</f>
        <v>21.02</v>
      </c>
      <c r="E361" s="12">
        <v>26.5</v>
      </c>
      <c r="F361" s="57">
        <v>13.17</v>
      </c>
      <c r="G361" s="60">
        <v>30</v>
      </c>
      <c r="H361" s="12">
        <v>29.2</v>
      </c>
      <c r="I361" s="12">
        <f t="shared" si="76"/>
        <v>29.542919999999999</v>
      </c>
      <c r="J361" s="12">
        <f t="shared" si="75"/>
        <v>9.6305670716897058</v>
      </c>
      <c r="K361" s="15">
        <f t="shared" si="77"/>
        <v>3.9292713652493996</v>
      </c>
      <c r="L361" s="12">
        <v>30</v>
      </c>
      <c r="M361" s="47">
        <f t="shared" si="78"/>
        <v>117.87814095748199</v>
      </c>
      <c r="N361" s="31">
        <f>SUM(M350:M361)</f>
        <v>1128.1943252339649</v>
      </c>
      <c r="O361" s="48">
        <f t="shared" si="83"/>
        <v>8.7947872662521984</v>
      </c>
      <c r="P361" s="49">
        <f>SUM(O350:O361)</f>
        <v>70.964586169929916</v>
      </c>
      <c r="Q361" s="81">
        <f>6.75*10^(-7)*P361^3-7.71*10^(-5)*P361^2+1.792*10^(-2)*P361+0.49239</f>
        <v>1.617030505186579</v>
      </c>
      <c r="R361" s="85">
        <f>16*(10*D361/$P361)^$Q361*$V361</f>
        <v>116.40816083571035</v>
      </c>
      <c r="S361" s="93">
        <f>SUM(R350:R361)</f>
        <v>816.24703234119454</v>
      </c>
      <c r="T361" s="95">
        <v>1.25</v>
      </c>
      <c r="U361" s="95">
        <v>1.29</v>
      </c>
      <c r="V361" s="95">
        <f t="shared" si="84"/>
        <v>1.2568584</v>
      </c>
    </row>
    <row r="362" spans="1:22" ht="18">
      <c r="A362" s="9">
        <v>1985</v>
      </c>
      <c r="B362" s="9">
        <v>10</v>
      </c>
      <c r="C362" s="10">
        <f>P!C363</f>
        <v>15.9</v>
      </c>
      <c r="D362" s="11">
        <f>P!D363</f>
        <v>13.84</v>
      </c>
      <c r="E362" s="9">
        <v>18.89</v>
      </c>
      <c r="F362" s="58">
        <v>7.79</v>
      </c>
      <c r="G362" s="59">
        <v>22.5</v>
      </c>
      <c r="H362" s="9">
        <v>21.4</v>
      </c>
      <c r="I362" s="15">
        <f t="shared" si="76"/>
        <v>21.871514999999999</v>
      </c>
      <c r="J362" s="15">
        <f t="shared" si="75"/>
        <v>5.3027929119381154</v>
      </c>
      <c r="K362" s="15">
        <f t="shared" si="77"/>
        <v>2.1635395080707509</v>
      </c>
      <c r="L362" s="9">
        <v>31</v>
      </c>
      <c r="M362" s="47">
        <f t="shared" si="78"/>
        <v>67.069724750193274</v>
      </c>
      <c r="N362" s="32"/>
      <c r="O362" s="24">
        <f>(D362/5)^1.514</f>
        <v>4.6713182257121071</v>
      </c>
      <c r="P362" s="43"/>
      <c r="R362" s="82">
        <f>16*(10*D362/$P373)^$Q373*$V362</f>
        <v>58.725073558483203</v>
      </c>
      <c r="S362" s="4"/>
      <c r="T362" s="84">
        <v>1.27</v>
      </c>
      <c r="U362" s="84">
        <v>1.31</v>
      </c>
      <c r="V362" s="84">
        <f>($U362+($T362-$U362)*(($U$1-$V$1)/($U$1-$T$1)))</f>
        <v>1.2768584000000001</v>
      </c>
    </row>
    <row r="363" spans="1:22">
      <c r="A363" s="9">
        <v>1985</v>
      </c>
      <c r="B363" s="9">
        <v>11</v>
      </c>
      <c r="C363" s="10">
        <f>P!C364</f>
        <v>99.1</v>
      </c>
      <c r="D363" s="11">
        <f>P!D364</f>
        <v>11.78</v>
      </c>
      <c r="E363" s="9">
        <v>15.02</v>
      </c>
      <c r="F363" s="58">
        <v>8.5299999999999994</v>
      </c>
      <c r="G363" s="59">
        <v>16.3</v>
      </c>
      <c r="H363" s="9">
        <v>15.1</v>
      </c>
      <c r="I363" s="15">
        <f t="shared" si="76"/>
        <v>15.614380000000001</v>
      </c>
      <c r="J363" s="15">
        <f t="shared" si="75"/>
        <v>2.706282308380294</v>
      </c>
      <c r="K363" s="15">
        <f t="shared" si="77"/>
        <v>1.10416318181916</v>
      </c>
      <c r="L363" s="67">
        <v>30</v>
      </c>
      <c r="M363" s="47">
        <f t="shared" si="78"/>
        <v>33.124895454574798</v>
      </c>
      <c r="N363" s="32"/>
      <c r="O363" s="24">
        <f t="shared" ref="O363:O373" si="85">(D363/5)^1.514</f>
        <v>3.6599350904455243</v>
      </c>
      <c r="P363" s="90"/>
      <c r="R363" s="82">
        <f>16*(10*D363/$P373)^$Q373*$V363</f>
        <v>41.753690600728724</v>
      </c>
      <c r="S363" s="4"/>
      <c r="T363" s="84">
        <v>1.18</v>
      </c>
      <c r="U363" s="84">
        <v>1.21</v>
      </c>
      <c r="V363" s="84">
        <f>($U363+($T363-$U363)*(($U$1-$V$1)/($U$1-$T$1)))</f>
        <v>1.1851437999999999</v>
      </c>
    </row>
    <row r="364" spans="1:22">
      <c r="A364" s="9">
        <v>1985</v>
      </c>
      <c r="B364" s="9">
        <v>12</v>
      </c>
      <c r="C364" s="10">
        <f>P!C365</f>
        <v>18.899999999999999</v>
      </c>
      <c r="D364" s="11">
        <f>P!D365</f>
        <v>8.9499999999999993</v>
      </c>
      <c r="E364" s="9">
        <v>12.43</v>
      </c>
      <c r="F364" s="58">
        <v>5.13</v>
      </c>
      <c r="G364" s="59">
        <v>13.6</v>
      </c>
      <c r="H364" s="9">
        <v>12.4</v>
      </c>
      <c r="I364" s="15">
        <f t="shared" si="76"/>
        <v>12.914380000000001</v>
      </c>
      <c r="J364" s="15">
        <f t="shared" si="75"/>
        <v>2.1467754176765266</v>
      </c>
      <c r="K364" s="15">
        <f t="shared" si="77"/>
        <v>0.87588437041202283</v>
      </c>
      <c r="L364" s="67">
        <v>31</v>
      </c>
      <c r="M364" s="47">
        <f t="shared" si="78"/>
        <v>27.152415482772707</v>
      </c>
      <c r="N364" s="32"/>
      <c r="O364" s="24">
        <f t="shared" si="85"/>
        <v>2.4144570757035075</v>
      </c>
      <c r="P364" s="90"/>
      <c r="R364" s="82">
        <f>16*(10*D364/$P373)^$Q373*$V364</f>
        <v>23.260090347432033</v>
      </c>
      <c r="S364" s="4"/>
      <c r="T364" s="84">
        <v>1.04</v>
      </c>
      <c r="U364" s="84">
        <v>1.04</v>
      </c>
      <c r="V364" s="84">
        <f>($U364+($T364-$U364)*(($U$1-$V$1)/($U$1-$T$1)))</f>
        <v>1.04</v>
      </c>
    </row>
    <row r="365" spans="1:22">
      <c r="A365" s="9">
        <v>1986</v>
      </c>
      <c r="B365" s="9">
        <v>1</v>
      </c>
      <c r="C365" s="10">
        <f>P!C366</f>
        <v>60.3</v>
      </c>
      <c r="D365" s="11">
        <f>P!D366</f>
        <v>7.4</v>
      </c>
      <c r="E365" s="9" t="s">
        <v>269</v>
      </c>
      <c r="F365" s="58">
        <v>3.92</v>
      </c>
      <c r="G365" s="59">
        <v>15</v>
      </c>
      <c r="H365" s="9">
        <v>13.8</v>
      </c>
      <c r="I365" s="15">
        <f t="shared" si="76"/>
        <v>14.314380000000002</v>
      </c>
      <c r="J365" s="15">
        <f t="shared" si="75"/>
        <v>2.2323906867527366</v>
      </c>
      <c r="K365" s="15">
        <f t="shared" si="77"/>
        <v>0.91081540019511642</v>
      </c>
      <c r="L365" s="67">
        <v>31</v>
      </c>
      <c r="M365" s="47">
        <f t="shared" si="78"/>
        <v>28.23527740604861</v>
      </c>
      <c r="N365" s="32"/>
      <c r="O365" s="24">
        <f t="shared" si="85"/>
        <v>1.8104070706318636</v>
      </c>
      <c r="P365" s="90"/>
      <c r="R365" s="82">
        <f>16*(10*D365/$P373)^$Q373*$V365</f>
        <v>15.620621584674041</v>
      </c>
      <c r="S365" s="4"/>
      <c r="T365" s="84">
        <v>0.96</v>
      </c>
      <c r="U365" s="84">
        <v>0.94</v>
      </c>
      <c r="V365" s="84">
        <f>($U365+($T365-$U365)*(($U$1-$V$1)/($U$1-$T$1)))</f>
        <v>0.95657079999999994</v>
      </c>
    </row>
    <row r="366" spans="1:22">
      <c r="A366" s="9">
        <v>1986</v>
      </c>
      <c r="B366" s="9">
        <v>2</v>
      </c>
      <c r="C366" s="10">
        <f>P!C367</f>
        <v>90.2</v>
      </c>
      <c r="D366" s="11">
        <f>P!D367</f>
        <v>5.63</v>
      </c>
      <c r="E366" s="9" t="s">
        <v>221</v>
      </c>
      <c r="F366" s="58">
        <v>2.54</v>
      </c>
      <c r="G366" s="59">
        <v>20.04</v>
      </c>
      <c r="H366" s="9">
        <v>19.2</v>
      </c>
      <c r="I366" s="15">
        <f t="shared" si="76"/>
        <v>19.560065999999999</v>
      </c>
      <c r="J366" s="15">
        <f t="shared" si="75"/>
        <v>2.6770118756598662</v>
      </c>
      <c r="K366" s="15">
        <f t="shared" si="77"/>
        <v>1.0922208452692252</v>
      </c>
      <c r="L366" s="67">
        <v>29</v>
      </c>
      <c r="M366" s="47">
        <f t="shared" si="78"/>
        <v>31.674404512807531</v>
      </c>
      <c r="N366" s="32"/>
      <c r="O366" s="24">
        <f t="shared" si="85"/>
        <v>1.1968207859087487</v>
      </c>
      <c r="P366" s="90"/>
      <c r="R366" s="82">
        <f>16*(10*D366/$P373)^$Q373*$V366</f>
        <v>8.5526469508748804</v>
      </c>
      <c r="S366" s="4"/>
      <c r="T366" s="84">
        <v>0.83</v>
      </c>
      <c r="U366" s="84">
        <v>0.79</v>
      </c>
      <c r="V366" s="84">
        <f>($U366+($T366-$U366)*(($U$1-$V$1)/($U$1-$T$1)))</f>
        <v>0.82314159999999992</v>
      </c>
    </row>
    <row r="367" spans="1:22">
      <c r="A367" s="9">
        <v>1986</v>
      </c>
      <c r="B367" s="9">
        <v>3</v>
      </c>
      <c r="C367" s="10">
        <f>P!C368</f>
        <v>10</v>
      </c>
      <c r="D367" s="11">
        <f>P!D368</f>
        <v>8.0299999999999994</v>
      </c>
      <c r="E367" s="9" t="s">
        <v>270</v>
      </c>
      <c r="F367" s="58">
        <v>3.32</v>
      </c>
      <c r="G367" s="59">
        <v>27.2</v>
      </c>
      <c r="H367" s="9">
        <v>26.3</v>
      </c>
      <c r="I367" s="15">
        <f t="shared" si="76"/>
        <v>26.685785000000003</v>
      </c>
      <c r="J367" s="15">
        <f t="shared" si="75"/>
        <v>4.539825407539416</v>
      </c>
      <c r="K367" s="15">
        <f t="shared" si="77"/>
        <v>1.8522487662760816</v>
      </c>
      <c r="L367" s="67">
        <v>31</v>
      </c>
      <c r="M367" s="47">
        <f t="shared" si="78"/>
        <v>57.419711754558527</v>
      </c>
      <c r="N367" s="32"/>
      <c r="O367" s="24">
        <f t="shared" si="85"/>
        <v>2.0487961482617112</v>
      </c>
      <c r="P367" s="90"/>
      <c r="R367" s="82">
        <f>16*(10*D367/$P373)^$Q373*$V367</f>
        <v>14.94862783758968</v>
      </c>
      <c r="S367" s="4"/>
      <c r="T367" s="84">
        <v>0.81</v>
      </c>
      <c r="U367" s="84">
        <v>0.75</v>
      </c>
      <c r="V367" s="84">
        <f t="shared" ref="V367:V373" si="86">($U367+($T367-$U367)*(($U$1-$V$1)/($U$1-$T$1)))</f>
        <v>0.79971239999999999</v>
      </c>
    </row>
    <row r="368" spans="1:22">
      <c r="A368" s="9">
        <v>1986</v>
      </c>
      <c r="B368" s="9">
        <v>4</v>
      </c>
      <c r="C368" s="10">
        <f>P!C369</f>
        <v>49.6</v>
      </c>
      <c r="D368" s="11">
        <f>P!D369</f>
        <v>14.99</v>
      </c>
      <c r="E368" s="9" t="s">
        <v>271</v>
      </c>
      <c r="F368" s="58">
        <v>7.49</v>
      </c>
      <c r="G368" s="59">
        <v>34.700000000000003</v>
      </c>
      <c r="H368" s="9">
        <v>34.1</v>
      </c>
      <c r="I368" s="15">
        <f t="shared" si="76"/>
        <v>34.357190000000003</v>
      </c>
      <c r="J368" s="15">
        <f t="shared" si="75"/>
        <v>9.3711040778398669</v>
      </c>
      <c r="K368" s="15">
        <f t="shared" si="77"/>
        <v>3.8234104637586652</v>
      </c>
      <c r="L368" s="67">
        <v>30</v>
      </c>
      <c r="M368" s="47">
        <f t="shared" si="78"/>
        <v>114.70231391275996</v>
      </c>
      <c r="N368" s="32"/>
      <c r="O368" s="24">
        <f t="shared" si="85"/>
        <v>5.2713649621425356</v>
      </c>
      <c r="P368" s="90"/>
      <c r="R368" s="82">
        <f>16*(10*D368/$P373)^$Q373*$V368</f>
        <v>43.725281120224665</v>
      </c>
      <c r="S368" s="4"/>
      <c r="T368" s="84">
        <v>0.84</v>
      </c>
      <c r="U368" s="84">
        <v>0.8</v>
      </c>
      <c r="V368" s="84">
        <f t="shared" si="86"/>
        <v>0.83314159999999993</v>
      </c>
    </row>
    <row r="369" spans="1:22">
      <c r="A369" s="9">
        <v>1986</v>
      </c>
      <c r="B369" s="9">
        <v>5</v>
      </c>
      <c r="C369" s="10">
        <f>P!C370</f>
        <v>7.7</v>
      </c>
      <c r="D369" s="11">
        <f>P!D370</f>
        <v>18.5</v>
      </c>
      <c r="E369" s="9" t="s">
        <v>272</v>
      </c>
      <c r="F369" s="58">
        <v>10.07</v>
      </c>
      <c r="G369" s="59">
        <v>39.700000000000003</v>
      </c>
      <c r="H369" s="9">
        <v>39.5</v>
      </c>
      <c r="I369" s="15">
        <f t="shared" si="76"/>
        <v>39.585729999999998</v>
      </c>
      <c r="J369" s="15">
        <f t="shared" si="75"/>
        <v>12.102846025357669</v>
      </c>
      <c r="K369" s="15">
        <f t="shared" si="77"/>
        <v>4.9379611783459287</v>
      </c>
      <c r="L369" s="67">
        <v>31</v>
      </c>
      <c r="M369" s="47">
        <f t="shared" si="78"/>
        <v>153.0767965287238</v>
      </c>
      <c r="N369" s="32"/>
      <c r="O369" s="24">
        <f t="shared" si="85"/>
        <v>7.2486546704443935</v>
      </c>
      <c r="P369" s="90"/>
      <c r="R369" s="82">
        <f>16*(10*D369/$P373)^$Q373*$V369</f>
        <v>61.43414844520283</v>
      </c>
      <c r="S369" s="4"/>
      <c r="T369" s="84">
        <v>0.83</v>
      </c>
      <c r="U369" s="84">
        <v>0.81</v>
      </c>
      <c r="V369" s="84">
        <f t="shared" si="86"/>
        <v>0.82657079999999994</v>
      </c>
    </row>
    <row r="370" spans="1:22">
      <c r="A370" s="9">
        <v>1986</v>
      </c>
      <c r="B370" s="9">
        <v>6</v>
      </c>
      <c r="C370" s="10">
        <f>P!C371</f>
        <v>30.3</v>
      </c>
      <c r="D370" s="11">
        <f>P!D371</f>
        <v>23.7</v>
      </c>
      <c r="E370" s="9" t="s">
        <v>273</v>
      </c>
      <c r="F370" s="58">
        <v>15.85</v>
      </c>
      <c r="G370" s="59">
        <v>41.9</v>
      </c>
      <c r="H370" s="9">
        <v>41.9</v>
      </c>
      <c r="I370" s="15">
        <f t="shared" si="76"/>
        <v>41.9</v>
      </c>
      <c r="J370" s="15">
        <f t="shared" si="75"/>
        <v>13.773119012556906</v>
      </c>
      <c r="K370" s="15">
        <f t="shared" si="77"/>
        <v>5.6194325571232175</v>
      </c>
      <c r="L370" s="67">
        <v>30</v>
      </c>
      <c r="M370" s="47">
        <f t="shared" si="78"/>
        <v>168.58297671369652</v>
      </c>
      <c r="N370" s="32"/>
      <c r="O370" s="24">
        <f t="shared" si="85"/>
        <v>10.546986965665781</v>
      </c>
      <c r="P370" s="91"/>
      <c r="R370" s="82">
        <f>16*(10*D370/$P373)^$Q373*$V370</f>
        <v>115.12330123705949</v>
      </c>
      <c r="S370" s="4"/>
      <c r="T370" s="84">
        <v>1.03</v>
      </c>
      <c r="U370" s="84">
        <v>1.02</v>
      </c>
      <c r="V370" s="84">
        <f t="shared" si="86"/>
        <v>1.0282854000000001</v>
      </c>
    </row>
    <row r="371" spans="1:22">
      <c r="A371" s="9">
        <v>1986</v>
      </c>
      <c r="B371" s="9">
        <v>7</v>
      </c>
      <c r="C371" s="10">
        <f>P!C372</f>
        <v>6.8</v>
      </c>
      <c r="D371" s="11">
        <f>P!D372</f>
        <v>25.9</v>
      </c>
      <c r="E371" s="9">
        <v>30.12</v>
      </c>
      <c r="F371" s="58">
        <v>17.73</v>
      </c>
      <c r="G371" s="59">
        <v>40.799999999999997</v>
      </c>
      <c r="H371" s="9">
        <v>40.799999999999997</v>
      </c>
      <c r="I371" s="15">
        <f t="shared" si="76"/>
        <v>40.799999999999997</v>
      </c>
      <c r="J371" s="15">
        <f t="shared" si="75"/>
        <v>14.434611157664932</v>
      </c>
      <c r="K371" s="15">
        <f t="shared" si="77"/>
        <v>5.8893213523272916</v>
      </c>
      <c r="L371" s="67">
        <v>31</v>
      </c>
      <c r="M371" s="47">
        <f t="shared" si="78"/>
        <v>182.56896192214603</v>
      </c>
      <c r="N371" s="32"/>
      <c r="O371" s="24">
        <f t="shared" si="85"/>
        <v>12.064109106456289</v>
      </c>
      <c r="P371" s="91"/>
      <c r="R371" s="82">
        <f>16*(10*D371/$P373)^$Q373*$V371</f>
        <v>144.36833142673149</v>
      </c>
      <c r="S371" s="4"/>
      <c r="T371" s="84">
        <v>1.1100000000000001</v>
      </c>
      <c r="U371" s="84">
        <v>1.1299999999999999</v>
      </c>
      <c r="V371" s="84">
        <f t="shared" si="86"/>
        <v>1.1134292000000001</v>
      </c>
    </row>
    <row r="372" spans="1:22">
      <c r="A372" s="9">
        <v>1986</v>
      </c>
      <c r="B372" s="9">
        <v>8</v>
      </c>
      <c r="C372" s="10">
        <f>P!C373</f>
        <v>4.5</v>
      </c>
      <c r="D372" s="11">
        <f>P!D373</f>
        <v>27.15</v>
      </c>
      <c r="E372" s="9">
        <v>32.15</v>
      </c>
      <c r="F372" s="58">
        <v>19.12</v>
      </c>
      <c r="G372" s="59">
        <v>36.700000000000003</v>
      </c>
      <c r="H372" s="9">
        <v>36.299999999999997</v>
      </c>
      <c r="I372" s="15">
        <f t="shared" si="76"/>
        <v>36.47146</v>
      </c>
      <c r="J372" s="15">
        <f t="shared" si="75"/>
        <v>13.610776073834531</v>
      </c>
      <c r="K372" s="15">
        <f t="shared" si="77"/>
        <v>5.5531966381244882</v>
      </c>
      <c r="L372" s="67">
        <v>31</v>
      </c>
      <c r="M372" s="47">
        <f t="shared" si="78"/>
        <v>172.14909578185913</v>
      </c>
      <c r="N372" s="32"/>
      <c r="O372" s="24">
        <f t="shared" si="85"/>
        <v>12.95647740481022</v>
      </c>
      <c r="P372" s="91"/>
      <c r="R372" s="82">
        <f>16*(10*D372/$P373)^$Q373*$V372</f>
        <v>174.77595692106544</v>
      </c>
      <c r="S372" s="4"/>
      <c r="T372" s="84">
        <v>1.24</v>
      </c>
      <c r="U372" s="84">
        <v>1.28</v>
      </c>
      <c r="V372" s="84">
        <f t="shared" si="86"/>
        <v>1.2468584</v>
      </c>
    </row>
    <row r="373" spans="1:22" s="2" customFormat="1">
      <c r="A373" s="12">
        <v>1986</v>
      </c>
      <c r="B373" s="12">
        <v>9</v>
      </c>
      <c r="C373" s="10">
        <f>P!C374</f>
        <v>1</v>
      </c>
      <c r="D373" s="11">
        <f>P!D374</f>
        <v>21.66</v>
      </c>
      <c r="E373" s="12">
        <v>28.09</v>
      </c>
      <c r="F373" s="57">
        <v>14.43</v>
      </c>
      <c r="G373" s="60">
        <v>30</v>
      </c>
      <c r="H373" s="12">
        <v>29.2</v>
      </c>
      <c r="I373" s="12">
        <f t="shared" si="76"/>
        <v>29.542919999999999</v>
      </c>
      <c r="J373" s="12">
        <f t="shared" si="75"/>
        <v>9.9097725137361916</v>
      </c>
      <c r="K373" s="15">
        <f t="shared" si="77"/>
        <v>4.0431871856043662</v>
      </c>
      <c r="L373" s="12">
        <v>30</v>
      </c>
      <c r="M373" s="47">
        <f t="shared" si="78"/>
        <v>121.29561556813098</v>
      </c>
      <c r="N373" s="31">
        <f>SUM(M362:M373)</f>
        <v>1157.0521897882718</v>
      </c>
      <c r="O373" s="48">
        <f t="shared" si="85"/>
        <v>9.2033578790435744</v>
      </c>
      <c r="P373" s="49">
        <f>SUM(O362:O373)</f>
        <v>73.092685385226261</v>
      </c>
      <c r="Q373" s="81">
        <f>6.75*10^(-7)*P373^3-7.71*10^(-5)*P373^2+1.792*10^(-2)*P373+0.49239</f>
        <v>1.6538889717483696</v>
      </c>
      <c r="R373" s="85">
        <f>16*(10*D373/$P373)^$Q373*$V373</f>
        <v>121.2510681346119</v>
      </c>
      <c r="S373" s="93">
        <f>SUM(R362:R373)</f>
        <v>823.53883816467828</v>
      </c>
      <c r="T373" s="95">
        <v>1.25</v>
      </c>
      <c r="U373" s="95">
        <v>1.29</v>
      </c>
      <c r="V373" s="95">
        <f t="shared" si="86"/>
        <v>1.2568584</v>
      </c>
    </row>
    <row r="374" spans="1:22" ht="18">
      <c r="A374" s="9">
        <v>1986</v>
      </c>
      <c r="B374" s="9">
        <v>10</v>
      </c>
      <c r="C374" s="10">
        <f>P!C375</f>
        <v>23.7</v>
      </c>
      <c r="D374" s="11">
        <f>P!D375</f>
        <v>15.05</v>
      </c>
      <c r="E374" s="9">
        <v>19.489999999999998</v>
      </c>
      <c r="F374" s="58">
        <v>9.57</v>
      </c>
      <c r="G374" s="59">
        <v>22.5</v>
      </c>
      <c r="H374" s="9">
        <v>21.4</v>
      </c>
      <c r="I374" s="15">
        <f t="shared" si="76"/>
        <v>21.871514999999999</v>
      </c>
      <c r="J374" s="15">
        <f t="shared" si="75"/>
        <v>5.20472649865152</v>
      </c>
      <c r="K374" s="15">
        <f t="shared" si="77"/>
        <v>2.1235284114498199</v>
      </c>
      <c r="L374" s="9">
        <v>31</v>
      </c>
      <c r="M374" s="47">
        <f t="shared" si="78"/>
        <v>65.82938075494441</v>
      </c>
      <c r="N374" s="32"/>
      <c r="O374" s="24">
        <f>(D374/5)^1.514</f>
        <v>5.303342484572986</v>
      </c>
      <c r="P374" s="43"/>
      <c r="R374" s="82">
        <f>16*(10*D374/$P385)^$Q385*$V374</f>
        <v>72.462356925226018</v>
      </c>
      <c r="S374" s="4"/>
      <c r="T374" s="84">
        <v>1.27</v>
      </c>
      <c r="U374" s="84">
        <v>1.31</v>
      </c>
      <c r="V374" s="84">
        <f>($U374+($T374-$U374)*(($U$1-$V$1)/($U$1-$T$1)))</f>
        <v>1.2768584000000001</v>
      </c>
    </row>
    <row r="375" spans="1:22">
      <c r="A375" s="9">
        <v>1986</v>
      </c>
      <c r="B375" s="9">
        <v>11</v>
      </c>
      <c r="C375" s="10">
        <f>P!C376</f>
        <v>17.7</v>
      </c>
      <c r="D375" s="11">
        <f>P!D376</f>
        <v>7.77</v>
      </c>
      <c r="E375" s="9">
        <v>12.69</v>
      </c>
      <c r="F375" s="58">
        <v>2.71</v>
      </c>
      <c r="G375" s="59">
        <v>16.3</v>
      </c>
      <c r="H375" s="9">
        <v>15.1</v>
      </c>
      <c r="I375" s="15">
        <f t="shared" si="76"/>
        <v>15.614380000000001</v>
      </c>
      <c r="J375" s="15">
        <f t="shared" si="75"/>
        <v>2.9010056796233341</v>
      </c>
      <c r="K375" s="15">
        <f t="shared" si="77"/>
        <v>1.1836103172863202</v>
      </c>
      <c r="L375" s="67">
        <v>30</v>
      </c>
      <c r="M375" s="47">
        <f t="shared" si="78"/>
        <v>35.508309518589606</v>
      </c>
      <c r="N375" s="32"/>
      <c r="O375" s="24">
        <f t="shared" ref="O375:O385" si="87">(D375/5)^1.514</f>
        <v>1.9492019442465043</v>
      </c>
      <c r="P375" s="90"/>
      <c r="R375" s="82">
        <f>16*(10*D375/$P385)^$Q385*$V375</f>
        <v>24.466134407629205</v>
      </c>
      <c r="S375" s="4"/>
      <c r="T375" s="84">
        <v>1.18</v>
      </c>
      <c r="U375" s="84">
        <v>1.21</v>
      </c>
      <c r="V375" s="84">
        <f>($U375+($T375-$U375)*(($U$1-$V$1)/($U$1-$T$1)))</f>
        <v>1.1851437999999999</v>
      </c>
    </row>
    <row r="376" spans="1:22">
      <c r="A376" s="9">
        <v>1986</v>
      </c>
      <c r="B376" s="9">
        <v>12</v>
      </c>
      <c r="C376" s="10">
        <f>P!C377</f>
        <v>34.700000000000003</v>
      </c>
      <c r="D376" s="11">
        <f>P!D377</f>
        <v>4.3</v>
      </c>
      <c r="E376" s="9">
        <v>9.08</v>
      </c>
      <c r="F376" s="58">
        <v>-0.45</v>
      </c>
      <c r="G376" s="59">
        <v>13.6</v>
      </c>
      <c r="H376" s="9">
        <v>12.4</v>
      </c>
      <c r="I376" s="15">
        <f t="shared" si="76"/>
        <v>12.914380000000001</v>
      </c>
      <c r="J376" s="15">
        <f t="shared" si="75"/>
        <v>2.0264697312560598</v>
      </c>
      <c r="K376" s="15">
        <f t="shared" si="77"/>
        <v>0.82679965035247238</v>
      </c>
      <c r="L376" s="67">
        <v>31</v>
      </c>
      <c r="M376" s="47">
        <f t="shared" si="78"/>
        <v>25.630789160926643</v>
      </c>
      <c r="N376" s="32"/>
      <c r="O376" s="24">
        <f t="shared" si="87"/>
        <v>0.795848963842266</v>
      </c>
      <c r="P376" s="90"/>
      <c r="R376" s="82">
        <f>16*(10*D376/$P385)^$Q385*$V376</f>
        <v>8.6853997589395853</v>
      </c>
      <c r="S376" s="4"/>
      <c r="T376" s="84">
        <v>1.04</v>
      </c>
      <c r="U376" s="84">
        <v>1.04</v>
      </c>
      <c r="V376" s="84">
        <f>($U376+($T376-$U376)*(($U$1-$V$1)/($U$1-$T$1)))</f>
        <v>1.04</v>
      </c>
    </row>
    <row r="377" spans="1:22">
      <c r="A377" s="9">
        <v>1987</v>
      </c>
      <c r="B377" s="9">
        <v>1</v>
      </c>
      <c r="C377" s="10">
        <f>P!C378</f>
        <v>32.4</v>
      </c>
      <c r="D377" s="11">
        <f>P!D378</f>
        <v>4.0999999999999996</v>
      </c>
      <c r="E377" s="9" t="s">
        <v>274</v>
      </c>
      <c r="F377" s="58">
        <v>1.08</v>
      </c>
      <c r="G377" s="59">
        <v>15</v>
      </c>
      <c r="H377" s="9">
        <v>13.8</v>
      </c>
      <c r="I377" s="15">
        <f t="shared" si="76"/>
        <v>14.314380000000002</v>
      </c>
      <c r="J377" s="15">
        <f t="shared" si="75"/>
        <v>1.9626985289954268</v>
      </c>
      <c r="K377" s="15">
        <f t="shared" si="77"/>
        <v>0.80078099983013407</v>
      </c>
      <c r="L377" s="67">
        <v>31</v>
      </c>
      <c r="M377" s="47">
        <f t="shared" si="78"/>
        <v>24.824210994734155</v>
      </c>
      <c r="N377" s="32"/>
      <c r="O377" s="24">
        <f t="shared" si="87"/>
        <v>0.74048143148916612</v>
      </c>
      <c r="P377" s="90"/>
      <c r="R377" s="82">
        <f>16*(10*D377/$P385)^$Q385*$V377</f>
        <v>7.4273548452295612</v>
      </c>
      <c r="S377" s="4"/>
      <c r="T377" s="84">
        <v>0.96</v>
      </c>
      <c r="U377" s="84">
        <v>0.94</v>
      </c>
      <c r="V377" s="84">
        <f>($U377+($T377-$U377)*(($U$1-$V$1)/($U$1-$T$1)))</f>
        <v>0.95657079999999994</v>
      </c>
    </row>
    <row r="378" spans="1:22">
      <c r="A378" s="9">
        <v>1987</v>
      </c>
      <c r="B378" s="9">
        <v>2</v>
      </c>
      <c r="C378" s="10">
        <f>P!C379</f>
        <v>23.2</v>
      </c>
      <c r="D378" s="11">
        <f>P!D379</f>
        <v>6.67</v>
      </c>
      <c r="E378" s="9" t="s">
        <v>275</v>
      </c>
      <c r="F378" s="58">
        <v>2.4900000000000002</v>
      </c>
      <c r="G378" s="59">
        <v>20.04</v>
      </c>
      <c r="H378" s="9">
        <v>19.2</v>
      </c>
      <c r="I378" s="15">
        <f t="shared" si="76"/>
        <v>19.560065999999999</v>
      </c>
      <c r="J378" s="15">
        <f t="shared" si="75"/>
        <v>3.1638956027032634</v>
      </c>
      <c r="K378" s="15">
        <f t="shared" si="77"/>
        <v>1.2908694059029313</v>
      </c>
      <c r="L378" s="67">
        <v>29</v>
      </c>
      <c r="M378" s="47">
        <f t="shared" si="78"/>
        <v>37.435212771185007</v>
      </c>
      <c r="N378" s="32"/>
      <c r="O378" s="24">
        <f t="shared" si="87"/>
        <v>1.5469843706051072</v>
      </c>
      <c r="P378" s="90"/>
      <c r="R378" s="82">
        <f>16*(10*D378/$P385)^$Q385*$V378</f>
        <v>13.454356159117818</v>
      </c>
      <c r="S378" s="4"/>
      <c r="T378" s="84">
        <v>0.83</v>
      </c>
      <c r="U378" s="84">
        <v>0.79</v>
      </c>
      <c r="V378" s="84">
        <f>($U378+($T378-$U378)*(($U$1-$V$1)/($U$1-$T$1)))</f>
        <v>0.82314159999999992</v>
      </c>
    </row>
    <row r="379" spans="1:22">
      <c r="A379" s="9">
        <v>1987</v>
      </c>
      <c r="B379" s="9">
        <v>3</v>
      </c>
      <c r="C379" s="10">
        <f>P!C380</f>
        <v>20.2</v>
      </c>
      <c r="D379" s="11">
        <f>P!D380</f>
        <v>4.54</v>
      </c>
      <c r="E379" s="9" t="s">
        <v>276</v>
      </c>
      <c r="F379" s="58">
        <v>-7.0000000000000007E-2</v>
      </c>
      <c r="G379" s="59">
        <v>27.2</v>
      </c>
      <c r="H379" s="9">
        <v>26.3</v>
      </c>
      <c r="I379" s="15">
        <f t="shared" si="76"/>
        <v>26.685785000000003</v>
      </c>
      <c r="J379" s="15">
        <f t="shared" si="75"/>
        <v>3.9168421246861711</v>
      </c>
      <c r="K379" s="15">
        <f t="shared" si="77"/>
        <v>1.5980715868719577</v>
      </c>
      <c r="L379" s="67">
        <v>31</v>
      </c>
      <c r="M379" s="47">
        <f t="shared" si="78"/>
        <v>49.540219193030687</v>
      </c>
      <c r="N379" s="32"/>
      <c r="O379" s="24">
        <f t="shared" si="87"/>
        <v>0.86405616787491502</v>
      </c>
      <c r="P379" s="90"/>
      <c r="R379" s="82">
        <f>16*(10*D379/$P385)^$Q385*$V379</f>
        <v>7.2572131562185875</v>
      </c>
      <c r="S379" s="4"/>
      <c r="T379" s="84">
        <v>0.81</v>
      </c>
      <c r="U379" s="84">
        <v>0.75</v>
      </c>
      <c r="V379" s="84">
        <f t="shared" ref="V379:V385" si="88">($U379+($T379-$U379)*(($U$1-$V$1)/($U$1-$T$1)))</f>
        <v>0.79971239999999999</v>
      </c>
    </row>
    <row r="380" spans="1:22">
      <c r="A380" s="9">
        <v>1987</v>
      </c>
      <c r="B380" s="9">
        <v>4</v>
      </c>
      <c r="C380" s="10">
        <f>P!C381</f>
        <v>60.7</v>
      </c>
      <c r="D380" s="11">
        <f>P!D381</f>
        <v>11.87</v>
      </c>
      <c r="E380" s="9" t="s">
        <v>277</v>
      </c>
      <c r="F380" s="58">
        <v>6.23</v>
      </c>
      <c r="G380" s="59">
        <v>34.700000000000003</v>
      </c>
      <c r="H380" s="9">
        <v>34.1</v>
      </c>
      <c r="I380" s="15">
        <f t="shared" si="76"/>
        <v>34.357190000000003</v>
      </c>
      <c r="J380" s="15">
        <f t="shared" si="75"/>
        <v>7.0882025092989114</v>
      </c>
      <c r="K380" s="15">
        <f t="shared" si="77"/>
        <v>2.8919866237939558</v>
      </c>
      <c r="L380" s="67">
        <v>30</v>
      </c>
      <c r="M380" s="47">
        <f t="shared" si="78"/>
        <v>86.759598713818676</v>
      </c>
      <c r="N380" s="32"/>
      <c r="O380" s="24">
        <f t="shared" si="87"/>
        <v>3.7023528110305994</v>
      </c>
      <c r="P380" s="90"/>
      <c r="R380" s="82">
        <f>16*(10*D380/$P385)^$Q385*$V380</f>
        <v>32.885711745221585</v>
      </c>
      <c r="S380" s="4"/>
      <c r="T380" s="84">
        <v>0.84</v>
      </c>
      <c r="U380" s="84">
        <v>0.8</v>
      </c>
      <c r="V380" s="84">
        <f t="shared" si="88"/>
        <v>0.83314159999999993</v>
      </c>
    </row>
    <row r="381" spans="1:22">
      <c r="A381" s="9">
        <v>1987</v>
      </c>
      <c r="B381" s="9">
        <v>5</v>
      </c>
      <c r="C381" s="10">
        <f>P!C382</f>
        <v>11.1</v>
      </c>
      <c r="D381" s="11">
        <f>P!D382</f>
        <v>17.100000000000001</v>
      </c>
      <c r="E381" s="9" t="s">
        <v>278</v>
      </c>
      <c r="F381" s="58">
        <v>10.27</v>
      </c>
      <c r="G381" s="59">
        <v>39.700000000000003</v>
      </c>
      <c r="H381" s="9">
        <v>39.5</v>
      </c>
      <c r="I381" s="15">
        <f t="shared" si="76"/>
        <v>39.585729999999998</v>
      </c>
      <c r="J381" s="15">
        <f t="shared" si="75"/>
        <v>10.379444974052934</v>
      </c>
      <c r="K381" s="15">
        <f t="shared" si="77"/>
        <v>4.2348135494135963</v>
      </c>
      <c r="L381" s="67">
        <v>31</v>
      </c>
      <c r="M381" s="47">
        <f t="shared" si="78"/>
        <v>131.2792200318215</v>
      </c>
      <c r="N381" s="32"/>
      <c r="O381" s="24">
        <f t="shared" si="87"/>
        <v>6.4345106579552542</v>
      </c>
      <c r="P381" s="90"/>
      <c r="R381" s="82">
        <f>16*(10*D381/$P385)^$Q385*$V381</f>
        <v>57.027126227403208</v>
      </c>
      <c r="S381" s="4"/>
      <c r="T381" s="84">
        <v>0.83</v>
      </c>
      <c r="U381" s="84">
        <v>0.81</v>
      </c>
      <c r="V381" s="84">
        <f t="shared" si="88"/>
        <v>0.82657079999999994</v>
      </c>
    </row>
    <row r="382" spans="1:22">
      <c r="A382" s="9">
        <v>1987</v>
      </c>
      <c r="B382" s="9">
        <v>6</v>
      </c>
      <c r="C382" s="10">
        <f>P!C383</f>
        <v>41.1</v>
      </c>
      <c r="D382" s="11">
        <f>P!D383</f>
        <v>23.46</v>
      </c>
      <c r="E382" s="9" t="s">
        <v>279</v>
      </c>
      <c r="F382" s="58">
        <v>15.56</v>
      </c>
      <c r="G382" s="59">
        <v>41.9</v>
      </c>
      <c r="H382" s="9">
        <v>41.9</v>
      </c>
      <c r="I382" s="15">
        <f t="shared" si="76"/>
        <v>41.9</v>
      </c>
      <c r="J382" s="15">
        <f t="shared" si="75"/>
        <v>13.664571940314111</v>
      </c>
      <c r="K382" s="15">
        <f t="shared" si="77"/>
        <v>5.5751453516481568</v>
      </c>
      <c r="L382" s="67">
        <v>30</v>
      </c>
      <c r="M382" s="47">
        <f t="shared" si="78"/>
        <v>167.2543605494447</v>
      </c>
      <c r="N382" s="32"/>
      <c r="O382" s="24">
        <f t="shared" si="87"/>
        <v>10.385705828981214</v>
      </c>
      <c r="P382" s="91"/>
      <c r="R382" s="82">
        <f>16*(10*D382/$P385)^$Q385*$V382</f>
        <v>115.07465324346612</v>
      </c>
      <c r="S382" s="4"/>
      <c r="T382" s="84">
        <v>1.03</v>
      </c>
      <c r="U382" s="84">
        <v>1.02</v>
      </c>
      <c r="V382" s="84">
        <f t="shared" si="88"/>
        <v>1.0282854000000001</v>
      </c>
    </row>
    <row r="383" spans="1:22">
      <c r="A383" s="9">
        <v>1987</v>
      </c>
      <c r="B383" s="9">
        <v>7</v>
      </c>
      <c r="C383" s="10">
        <f>P!C384</f>
        <v>5.0999999999999996</v>
      </c>
      <c r="D383" s="11">
        <f>P!D384</f>
        <v>27.46</v>
      </c>
      <c r="E383" s="9">
        <v>32.33</v>
      </c>
      <c r="F383" s="58">
        <v>18.97</v>
      </c>
      <c r="G383" s="59">
        <v>40.799999999999997</v>
      </c>
      <c r="H383" s="9">
        <v>40.799999999999997</v>
      </c>
      <c r="I383" s="15">
        <f t="shared" si="76"/>
        <v>40.799999999999997</v>
      </c>
      <c r="J383" s="15">
        <f t="shared" si="75"/>
        <v>15.524076628454903</v>
      </c>
      <c r="K383" s="15">
        <f t="shared" si="77"/>
        <v>6.3338232644095998</v>
      </c>
      <c r="L383" s="67">
        <v>31</v>
      </c>
      <c r="M383" s="47">
        <f t="shared" si="78"/>
        <v>196.34852119669759</v>
      </c>
      <c r="N383" s="32"/>
      <c r="O383" s="24">
        <f t="shared" si="87"/>
        <v>13.181111089394895</v>
      </c>
      <c r="P383" s="91"/>
      <c r="R383" s="82">
        <f>16*(10*D383/$P385)^$Q385*$V383</f>
        <v>158.53022515766989</v>
      </c>
      <c r="S383" s="4"/>
      <c r="T383" s="84">
        <v>1.1100000000000001</v>
      </c>
      <c r="U383" s="84">
        <v>1.1299999999999999</v>
      </c>
      <c r="V383" s="84">
        <f t="shared" si="88"/>
        <v>1.1134292000000001</v>
      </c>
    </row>
    <row r="384" spans="1:22" ht="14.1" customHeight="1">
      <c r="A384" s="9">
        <v>1987</v>
      </c>
      <c r="B384" s="9">
        <v>8</v>
      </c>
      <c r="C384" s="10">
        <f>P!C385</f>
        <v>13.4</v>
      </c>
      <c r="D384" s="11">
        <f>P!D385</f>
        <v>24.49</v>
      </c>
      <c r="E384" s="9">
        <v>28.97</v>
      </c>
      <c r="F384" s="58">
        <v>16.89</v>
      </c>
      <c r="G384" s="59">
        <v>36.700000000000003</v>
      </c>
      <c r="H384" s="9">
        <v>36.299999999999997</v>
      </c>
      <c r="I384" s="15">
        <f t="shared" si="76"/>
        <v>36.47146</v>
      </c>
      <c r="J384" s="15">
        <f t="shared" si="75"/>
        <v>12.329689428935756</v>
      </c>
      <c r="K384" s="15">
        <f t="shared" si="77"/>
        <v>5.030513287005788</v>
      </c>
      <c r="L384" s="67">
        <v>31</v>
      </c>
      <c r="M384" s="47">
        <f t="shared" si="78"/>
        <v>155.94591189717943</v>
      </c>
      <c r="N384" s="32"/>
      <c r="O384" s="24">
        <f t="shared" si="87"/>
        <v>11.083793708879842</v>
      </c>
      <c r="P384" s="91"/>
      <c r="R384" s="82">
        <f>16*(10*D384/$P385)^$Q385*$V384</f>
        <v>149.01393999723379</v>
      </c>
      <c r="S384" s="4"/>
      <c r="T384" s="84">
        <v>1.24</v>
      </c>
      <c r="U384" s="84">
        <v>1.28</v>
      </c>
      <c r="V384" s="84">
        <f t="shared" si="88"/>
        <v>1.2468584</v>
      </c>
    </row>
    <row r="385" spans="1:22" s="2" customFormat="1" ht="15" customHeight="1">
      <c r="A385" s="12">
        <v>1987</v>
      </c>
      <c r="B385" s="12">
        <v>9</v>
      </c>
      <c r="C385" s="10">
        <f>P!C386</f>
        <v>0</v>
      </c>
      <c r="D385" s="11">
        <f>P!D386</f>
        <v>22.56</v>
      </c>
      <c r="E385" s="12">
        <v>27.94</v>
      </c>
      <c r="F385" s="57">
        <v>14.99</v>
      </c>
      <c r="G385" s="60">
        <v>30</v>
      </c>
      <c r="H385" s="12">
        <v>29.2</v>
      </c>
      <c r="I385" s="12">
        <f t="shared" si="76"/>
        <v>29.542919999999999</v>
      </c>
      <c r="J385" s="12">
        <f t="shared" si="75"/>
        <v>9.8688670018856346</v>
      </c>
      <c r="K385" s="15">
        <f t="shared" si="77"/>
        <v>4.0264977367693389</v>
      </c>
      <c r="L385" s="12">
        <v>30</v>
      </c>
      <c r="M385" s="47">
        <f t="shared" si="78"/>
        <v>120.79493210308017</v>
      </c>
      <c r="N385" s="31">
        <f>SUM(M374:M385)</f>
        <v>1097.1506668854524</v>
      </c>
      <c r="O385" s="48">
        <f t="shared" si="87"/>
        <v>9.7884697658948117</v>
      </c>
      <c r="P385" s="49">
        <f>SUM(O374:O385)</f>
        <v>65.775859224767572</v>
      </c>
      <c r="Q385" s="81">
        <f>6.75*10^(-7)*P385^3-7.71*10^(-5)*P385^2+1.792*10^(-2)*P385+0.49239</f>
        <v>1.5296124328607354</v>
      </c>
      <c r="R385" s="85">
        <f>16*(10*D385/$P385)^$Q385*$V385</f>
        <v>132.48475459532941</v>
      </c>
      <c r="S385" s="93">
        <f>SUM(R374:R385)</f>
        <v>778.76922621868482</v>
      </c>
      <c r="T385" s="95">
        <v>1.25</v>
      </c>
      <c r="U385" s="95">
        <v>1.29</v>
      </c>
      <c r="V385" s="95">
        <f t="shared" si="88"/>
        <v>1.2568584</v>
      </c>
    </row>
    <row r="386" spans="1:22" ht="18">
      <c r="A386" s="9">
        <v>1987</v>
      </c>
      <c r="B386" s="9">
        <v>10</v>
      </c>
      <c r="C386" s="10">
        <f>P!C387</f>
        <v>19.8</v>
      </c>
      <c r="D386" s="11">
        <f>P!D387</f>
        <v>14.32</v>
      </c>
      <c r="E386" s="9">
        <v>18.86</v>
      </c>
      <c r="F386" s="58">
        <v>9.15</v>
      </c>
      <c r="G386" s="59">
        <v>22.5</v>
      </c>
      <c r="H386" s="9">
        <v>21.4</v>
      </c>
      <c r="I386" s="15">
        <f t="shared" si="76"/>
        <v>21.871514999999999</v>
      </c>
      <c r="J386" s="15">
        <f t="shared" ref="J386:J449" si="89">0.0023*(E386-F386)^0.5*(D386+17.8)*I386</f>
        <v>5.0349116530334275</v>
      </c>
      <c r="K386" s="15">
        <f t="shared" si="77"/>
        <v>2.0542439544376383</v>
      </c>
      <c r="L386" s="9">
        <v>31</v>
      </c>
      <c r="M386" s="47">
        <f t="shared" si="78"/>
        <v>63.681562587566788</v>
      </c>
      <c r="N386" s="32"/>
      <c r="O386" s="24">
        <f>(D386/5)^1.514</f>
        <v>4.9187771021481135</v>
      </c>
      <c r="P386" s="43"/>
      <c r="R386" s="82">
        <f>16*(10*D386/$P397)^$Q397*$V386</f>
        <v>63.348521430226455</v>
      </c>
      <c r="S386" s="4"/>
      <c r="T386" s="84">
        <v>1.27</v>
      </c>
      <c r="U386" s="84">
        <v>1.31</v>
      </c>
      <c r="V386" s="84">
        <f>($U386+($T386-$U386)*(($U$1-$V$1)/($U$1-$T$1)))</f>
        <v>1.2768584000000001</v>
      </c>
    </row>
    <row r="387" spans="1:22">
      <c r="A387" s="9">
        <v>1987</v>
      </c>
      <c r="B387" s="9">
        <v>11</v>
      </c>
      <c r="C387" s="10">
        <f>P!C388</f>
        <v>118.9</v>
      </c>
      <c r="D387" s="11">
        <f>P!D388</f>
        <v>12.03</v>
      </c>
      <c r="E387" s="9">
        <v>15.19</v>
      </c>
      <c r="F387" s="58">
        <v>8.5500000000000007</v>
      </c>
      <c r="G387" s="59">
        <v>16.3</v>
      </c>
      <c r="H387" s="9">
        <v>15.1</v>
      </c>
      <c r="I387" s="15">
        <f t="shared" ref="I387:I450" si="90">G387+(H387-G387)/(42-40)*(42-40.8573)</f>
        <v>15.614380000000001</v>
      </c>
      <c r="J387" s="15">
        <f t="shared" si="89"/>
        <v>2.7605134878832405</v>
      </c>
      <c r="K387" s="15">
        <f t="shared" ref="K387:K450" si="91">J387*0.408</f>
        <v>1.126289503056362</v>
      </c>
      <c r="L387" s="67">
        <v>30</v>
      </c>
      <c r="M387" s="47">
        <f t="shared" ref="M387:M450" si="92">L387*K387</f>
        <v>33.788685091690859</v>
      </c>
      <c r="N387" s="32"/>
      <c r="O387" s="24">
        <f t="shared" ref="O387:O397" si="93">(D387/5)^1.514</f>
        <v>3.778170678387113</v>
      </c>
      <c r="P387" s="90"/>
      <c r="R387" s="82">
        <f>16*(10*D387/$P397)^$Q397*$V387</f>
        <v>44.315595446769777</v>
      </c>
      <c r="S387" s="4"/>
      <c r="T387" s="84">
        <v>1.18</v>
      </c>
      <c r="U387" s="84">
        <v>1.21</v>
      </c>
      <c r="V387" s="84">
        <f>($U387+($T387-$U387)*(($U$1-$V$1)/($U$1-$T$1)))</f>
        <v>1.1851437999999999</v>
      </c>
    </row>
    <row r="388" spans="1:22">
      <c r="A388" s="9">
        <v>1987</v>
      </c>
      <c r="B388" s="9">
        <v>12</v>
      </c>
      <c r="C388" s="10">
        <f>P!C389</f>
        <v>158.4</v>
      </c>
      <c r="D388" s="11" t="str">
        <f>P!D389</f>
        <v>6</v>
      </c>
      <c r="E388" s="9">
        <v>9.4499999999999993</v>
      </c>
      <c r="F388" s="58">
        <v>2.74</v>
      </c>
      <c r="G388" s="59">
        <v>13.6</v>
      </c>
      <c r="H388" s="9">
        <v>12.4</v>
      </c>
      <c r="I388" s="15">
        <f t="shared" si="90"/>
        <v>12.914380000000001</v>
      </c>
      <c r="J388" s="15">
        <f t="shared" si="89"/>
        <v>1.8312161689577644</v>
      </c>
      <c r="K388" s="15">
        <f t="shared" si="91"/>
        <v>0.74713619693476785</v>
      </c>
      <c r="L388" s="67">
        <v>31</v>
      </c>
      <c r="M388" s="47">
        <f t="shared" si="92"/>
        <v>23.161222104977803</v>
      </c>
      <c r="N388" s="32"/>
      <c r="O388" s="24">
        <f t="shared" si="93"/>
        <v>1.3178937746746444</v>
      </c>
      <c r="P388" s="90"/>
      <c r="R388" s="82">
        <f>16*(10*D388/$P397)^$Q397*$V388</f>
        <v>12.576271935049405</v>
      </c>
      <c r="S388" s="4"/>
      <c r="T388" s="84">
        <v>1.04</v>
      </c>
      <c r="U388" s="84">
        <v>1.04</v>
      </c>
      <c r="V388" s="84">
        <f>($U388+($T388-$U388)*(($U$1-$V$1)/($U$1-$T$1)))</f>
        <v>1.04</v>
      </c>
    </row>
    <row r="389" spans="1:22">
      <c r="A389" s="9">
        <v>1988</v>
      </c>
      <c r="B389" s="9">
        <v>1</v>
      </c>
      <c r="C389" s="10">
        <f>P!C390</f>
        <v>41.5</v>
      </c>
      <c r="D389" s="11">
        <f>P!D390</f>
        <v>7.01</v>
      </c>
      <c r="E389" s="9" t="s">
        <v>280</v>
      </c>
      <c r="F389" s="58">
        <v>3.58</v>
      </c>
      <c r="G389" s="59">
        <v>15</v>
      </c>
      <c r="H389" s="9">
        <v>13.8</v>
      </c>
      <c r="I389" s="15">
        <f t="shared" si="90"/>
        <v>14.314380000000002</v>
      </c>
      <c r="J389" s="15">
        <f t="shared" si="89"/>
        <v>2.134703166324333</v>
      </c>
      <c r="K389" s="15">
        <f t="shared" si="91"/>
        <v>0.87095889186032782</v>
      </c>
      <c r="L389" s="67">
        <v>31</v>
      </c>
      <c r="M389" s="47">
        <f t="shared" si="92"/>
        <v>26.999725647670161</v>
      </c>
      <c r="N389" s="32"/>
      <c r="O389" s="24">
        <f t="shared" si="93"/>
        <v>1.6679249016963482</v>
      </c>
      <c r="P389" s="90"/>
      <c r="R389" s="82">
        <f>16*(10*D389/$P397)^$Q397*$V389</f>
        <v>14.889568069512391</v>
      </c>
      <c r="S389" s="4"/>
      <c r="T389" s="84">
        <v>0.96</v>
      </c>
      <c r="U389" s="84">
        <v>0.94</v>
      </c>
      <c r="V389" s="84">
        <f>($U389+($T389-$U389)*(($U$1-$V$1)/($U$1-$T$1)))</f>
        <v>0.95657079999999994</v>
      </c>
    </row>
    <row r="390" spans="1:22">
      <c r="A390" s="9">
        <v>1988</v>
      </c>
      <c r="B390" s="9">
        <v>2</v>
      </c>
      <c r="C390" s="10">
        <f>P!C391</f>
        <v>61.7</v>
      </c>
      <c r="D390" s="11">
        <f>P!D391</f>
        <v>6.43</v>
      </c>
      <c r="E390" s="9" t="s">
        <v>281</v>
      </c>
      <c r="F390" s="58">
        <v>2.17</v>
      </c>
      <c r="G390" s="59">
        <v>20.04</v>
      </c>
      <c r="H390" s="9">
        <v>19.2</v>
      </c>
      <c r="I390" s="15">
        <f t="shared" si="90"/>
        <v>19.560065999999999</v>
      </c>
      <c r="J390" s="15">
        <f t="shared" si="89"/>
        <v>3.0365639140104297</v>
      </c>
      <c r="K390" s="15">
        <f t="shared" si="91"/>
        <v>1.2389180769162553</v>
      </c>
      <c r="L390" s="67">
        <v>29</v>
      </c>
      <c r="M390" s="47">
        <f t="shared" si="92"/>
        <v>35.928624230571401</v>
      </c>
      <c r="N390" s="32"/>
      <c r="O390" s="24">
        <f t="shared" si="93"/>
        <v>1.463493596227923</v>
      </c>
      <c r="P390" s="90"/>
      <c r="R390" s="82">
        <f>16*(10*D390/$P397)^$Q397*$V390</f>
        <v>11.137138630858809</v>
      </c>
      <c r="S390" s="4"/>
      <c r="T390" s="84">
        <v>0.83</v>
      </c>
      <c r="U390" s="84">
        <v>0.79</v>
      </c>
      <c r="V390" s="84">
        <f>($U390+($T390-$U390)*(($U$1-$V$1)/($U$1-$T$1)))</f>
        <v>0.82314159999999992</v>
      </c>
    </row>
    <row r="391" spans="1:22">
      <c r="A391" s="9">
        <v>1988</v>
      </c>
      <c r="B391" s="9">
        <v>3</v>
      </c>
      <c r="C391" s="10">
        <f>P!C392</f>
        <v>67</v>
      </c>
      <c r="D391" s="11">
        <f>P!D392</f>
        <v>9.43</v>
      </c>
      <c r="E391" s="9" t="s">
        <v>282</v>
      </c>
      <c r="F391" s="58">
        <v>4.8600000000000003</v>
      </c>
      <c r="G391" s="59">
        <v>27.2</v>
      </c>
      <c r="H391" s="9">
        <v>26.3</v>
      </c>
      <c r="I391" s="15">
        <f t="shared" si="90"/>
        <v>26.685785000000003</v>
      </c>
      <c r="J391" s="15">
        <f t="shared" si="89"/>
        <v>4.6587131384663252</v>
      </c>
      <c r="K391" s="15">
        <f t="shared" si="91"/>
        <v>1.9007549604942606</v>
      </c>
      <c r="L391" s="67">
        <v>31</v>
      </c>
      <c r="M391" s="47">
        <f t="shared" si="92"/>
        <v>58.923403775322079</v>
      </c>
      <c r="N391" s="32"/>
      <c r="O391" s="24">
        <f t="shared" si="93"/>
        <v>2.6131847570173221</v>
      </c>
      <c r="P391" s="90"/>
      <c r="R391" s="82">
        <f>16*(10*D391/$P397)^$Q397*$V391</f>
        <v>20.142036248143278</v>
      </c>
      <c r="S391" s="4"/>
      <c r="T391" s="84">
        <v>0.81</v>
      </c>
      <c r="U391" s="84">
        <v>0.75</v>
      </c>
      <c r="V391" s="84">
        <f t="shared" ref="V391:V397" si="94">($U391+($T391-$U391)*(($U$1-$V$1)/($U$1-$T$1)))</f>
        <v>0.79971239999999999</v>
      </c>
    </row>
    <row r="392" spans="1:22">
      <c r="A392" s="9">
        <v>1988</v>
      </c>
      <c r="B392" s="9">
        <v>4</v>
      </c>
      <c r="C392" s="10">
        <f>P!C393</f>
        <v>31.1</v>
      </c>
      <c r="D392" s="11">
        <f>P!D393</f>
        <v>12.09</v>
      </c>
      <c r="E392" s="9" t="s">
        <v>283</v>
      </c>
      <c r="F392" s="58">
        <v>6.33</v>
      </c>
      <c r="G392" s="59">
        <v>34.700000000000003</v>
      </c>
      <c r="H392" s="9">
        <v>34.1</v>
      </c>
      <c r="I392" s="15">
        <f t="shared" si="90"/>
        <v>34.357190000000003</v>
      </c>
      <c r="J392" s="15">
        <f t="shared" si="89"/>
        <v>7.397856304553132</v>
      </c>
      <c r="K392" s="15">
        <f t="shared" si="91"/>
        <v>3.0183253722576775</v>
      </c>
      <c r="L392" s="67">
        <v>30</v>
      </c>
      <c r="M392" s="47">
        <f t="shared" si="92"/>
        <v>90.549761167730324</v>
      </c>
      <c r="N392" s="32"/>
      <c r="O392" s="24">
        <f t="shared" si="93"/>
        <v>3.8067366462523622</v>
      </c>
      <c r="P392" s="90"/>
      <c r="R392" s="82">
        <f>16*(10*D392/$P397)^$Q397*$V392</f>
        <v>31.405858582650623</v>
      </c>
      <c r="S392" s="4"/>
      <c r="T392" s="84">
        <v>0.84</v>
      </c>
      <c r="U392" s="84">
        <v>0.8</v>
      </c>
      <c r="V392" s="84">
        <f t="shared" si="94"/>
        <v>0.83314159999999993</v>
      </c>
    </row>
    <row r="393" spans="1:22">
      <c r="A393" s="9">
        <v>1988</v>
      </c>
      <c r="B393" s="9">
        <v>5</v>
      </c>
      <c r="C393" s="10">
        <f>P!C394</f>
        <v>40.4</v>
      </c>
      <c r="D393" s="11">
        <f>P!D394</f>
        <v>17.73</v>
      </c>
      <c r="E393" s="9" t="s">
        <v>284</v>
      </c>
      <c r="F393" s="58">
        <v>10.57</v>
      </c>
      <c r="G393" s="59">
        <v>39.700000000000003</v>
      </c>
      <c r="H393" s="9">
        <v>39.5</v>
      </c>
      <c r="I393" s="15">
        <f t="shared" si="90"/>
        <v>39.585729999999998</v>
      </c>
      <c r="J393" s="15">
        <f t="shared" si="89"/>
        <v>10.984400400930133</v>
      </c>
      <c r="K393" s="15">
        <f t="shared" si="91"/>
        <v>4.4816353635794934</v>
      </c>
      <c r="L393" s="67">
        <v>31</v>
      </c>
      <c r="M393" s="47">
        <f t="shared" si="92"/>
        <v>138.93069627096429</v>
      </c>
      <c r="N393" s="32"/>
      <c r="O393" s="24">
        <f t="shared" si="93"/>
        <v>6.7967991925387068</v>
      </c>
      <c r="P393" s="90"/>
      <c r="R393" s="82">
        <f>16*(10*D393/$P397)^$Q397*$V393</f>
        <v>57.997958281652004</v>
      </c>
      <c r="S393" s="4"/>
      <c r="T393" s="84">
        <v>0.83</v>
      </c>
      <c r="U393" s="84">
        <v>0.81</v>
      </c>
      <c r="V393" s="84">
        <f t="shared" si="94"/>
        <v>0.82657079999999994</v>
      </c>
    </row>
    <row r="394" spans="1:22">
      <c r="A394" s="9">
        <v>1988</v>
      </c>
      <c r="B394" s="9">
        <v>6</v>
      </c>
      <c r="C394" s="10">
        <f>P!C395</f>
        <v>48.4</v>
      </c>
      <c r="D394" s="11">
        <f>P!D395</f>
        <v>23.06</v>
      </c>
      <c r="E394" s="9" t="s">
        <v>285</v>
      </c>
      <c r="F394" s="58">
        <v>15.22</v>
      </c>
      <c r="G394" s="59">
        <v>41.9</v>
      </c>
      <c r="H394" s="9">
        <v>41.9</v>
      </c>
      <c r="I394" s="15">
        <f t="shared" si="90"/>
        <v>41.9</v>
      </c>
      <c r="J394" s="15">
        <f t="shared" si="89"/>
        <v>13.509163337213341</v>
      </c>
      <c r="K394" s="15">
        <f t="shared" si="91"/>
        <v>5.5117386415830429</v>
      </c>
      <c r="L394" s="67">
        <v>30</v>
      </c>
      <c r="M394" s="47">
        <f t="shared" si="92"/>
        <v>165.3521592474913</v>
      </c>
      <c r="N394" s="32"/>
      <c r="O394" s="24">
        <f t="shared" si="93"/>
        <v>10.118785694966535</v>
      </c>
      <c r="P394" s="91"/>
      <c r="R394" s="82">
        <f>16*(10*D394/$P397)^$Q397*$V394</f>
        <v>110.53205649304179</v>
      </c>
      <c r="S394" s="4"/>
      <c r="T394" s="84">
        <v>1.03</v>
      </c>
      <c r="U394" s="84">
        <v>1.02</v>
      </c>
      <c r="V394" s="84">
        <f t="shared" si="94"/>
        <v>1.0282854000000001</v>
      </c>
    </row>
    <row r="395" spans="1:22">
      <c r="A395" s="9">
        <v>1988</v>
      </c>
      <c r="B395" s="9">
        <v>7</v>
      </c>
      <c r="C395" s="10">
        <f>P!C396</f>
        <v>15</v>
      </c>
      <c r="D395" s="11">
        <f>P!D396</f>
        <v>28.01</v>
      </c>
      <c r="E395" s="9">
        <v>32.72</v>
      </c>
      <c r="F395" s="58">
        <v>18.8</v>
      </c>
      <c r="G395" s="59">
        <v>40.799999999999997</v>
      </c>
      <c r="H395" s="9">
        <v>40.799999999999997</v>
      </c>
      <c r="I395" s="15">
        <f t="shared" si="90"/>
        <v>40.799999999999997</v>
      </c>
      <c r="J395" s="15">
        <f t="shared" si="89"/>
        <v>16.038653631264136</v>
      </c>
      <c r="K395" s="15">
        <f t="shared" si="91"/>
        <v>6.5437706815557668</v>
      </c>
      <c r="L395" s="67">
        <v>31</v>
      </c>
      <c r="M395" s="47">
        <f t="shared" si="92"/>
        <v>202.85689112822877</v>
      </c>
      <c r="N395" s="32"/>
      <c r="O395" s="24">
        <f t="shared" si="93"/>
        <v>13.582867374771945</v>
      </c>
      <c r="P395" s="91"/>
      <c r="R395" s="82">
        <f>16*(10*D395/$P397)^$Q397*$V395</f>
        <v>164.09208571973255</v>
      </c>
      <c r="S395" s="4"/>
      <c r="T395" s="84">
        <v>1.1100000000000001</v>
      </c>
      <c r="U395" s="84">
        <v>1.1299999999999999</v>
      </c>
      <c r="V395" s="84">
        <f t="shared" si="94"/>
        <v>1.1134292000000001</v>
      </c>
    </row>
    <row r="396" spans="1:22">
      <c r="A396" s="9">
        <v>1988</v>
      </c>
      <c r="B396" s="9">
        <v>8</v>
      </c>
      <c r="C396" s="10">
        <f>P!C397</f>
        <v>0</v>
      </c>
      <c r="D396" s="11">
        <f>P!D397</f>
        <v>26.43</v>
      </c>
      <c r="E396" s="9">
        <v>31.71</v>
      </c>
      <c r="F396" s="58">
        <v>18.28</v>
      </c>
      <c r="G396" s="59">
        <v>36.700000000000003</v>
      </c>
      <c r="H396" s="9">
        <v>36.299999999999997</v>
      </c>
      <c r="I396" s="15">
        <f t="shared" si="90"/>
        <v>36.47146</v>
      </c>
      <c r="J396" s="15">
        <f t="shared" si="89"/>
        <v>13.596775622121575</v>
      </c>
      <c r="K396" s="15">
        <f t="shared" si="91"/>
        <v>5.5474844538256018</v>
      </c>
      <c r="L396" s="67">
        <v>31</v>
      </c>
      <c r="M396" s="47">
        <f t="shared" si="92"/>
        <v>171.97201806859366</v>
      </c>
      <c r="N396" s="32"/>
      <c r="O396" s="24">
        <f t="shared" si="93"/>
        <v>12.439832090848144</v>
      </c>
      <c r="P396" s="91"/>
      <c r="R396" s="82">
        <f>16*(10*D396/$P397)^$Q397*$V396</f>
        <v>167.23303909111601</v>
      </c>
      <c r="S396" s="4"/>
      <c r="T396" s="84">
        <v>1.24</v>
      </c>
      <c r="U396" s="84">
        <v>1.28</v>
      </c>
      <c r="V396" s="84">
        <f t="shared" si="94"/>
        <v>1.2468584</v>
      </c>
    </row>
    <row r="397" spans="1:22" s="2" customFormat="1">
      <c r="A397" s="12">
        <v>1988</v>
      </c>
      <c r="B397" s="12">
        <v>9</v>
      </c>
      <c r="C397" s="10">
        <f>P!C398</f>
        <v>7.9</v>
      </c>
      <c r="D397" s="11">
        <f>P!D398</f>
        <v>21.02</v>
      </c>
      <c r="E397" s="12">
        <v>26.38</v>
      </c>
      <c r="F397" s="57">
        <v>14.42</v>
      </c>
      <c r="G397" s="60">
        <v>30</v>
      </c>
      <c r="H397" s="12">
        <v>29.2</v>
      </c>
      <c r="I397" s="12">
        <f t="shared" si="90"/>
        <v>29.542919999999999</v>
      </c>
      <c r="J397" s="12">
        <f t="shared" si="89"/>
        <v>9.1222585111255015</v>
      </c>
      <c r="K397" s="15">
        <f t="shared" si="91"/>
        <v>3.7218814725392044</v>
      </c>
      <c r="L397" s="12">
        <v>30</v>
      </c>
      <c r="M397" s="47">
        <f t="shared" si="92"/>
        <v>111.65644417617614</v>
      </c>
      <c r="N397" s="31">
        <f>SUM(M386:M397)</f>
        <v>1123.8011934969836</v>
      </c>
      <c r="O397" s="48">
        <f t="shared" si="93"/>
        <v>8.7947872662521984</v>
      </c>
      <c r="P397" s="49">
        <f>SUM(O386:O397)</f>
        <v>71.299253075781351</v>
      </c>
      <c r="Q397" s="81">
        <f>6.75*10^(-7)*P397^3-7.71*10^(-5)*P397^2+1.792*10^(-2)*P397+0.49239</f>
        <v>1.6227859294683413</v>
      </c>
      <c r="R397" s="85">
        <f>16*(10*D397/$P397)^$Q397*$V397</f>
        <v>116.24700874188434</v>
      </c>
      <c r="S397" s="93">
        <f>SUM(R386:R397)</f>
        <v>813.91713867063743</v>
      </c>
      <c r="T397" s="95">
        <v>1.25</v>
      </c>
      <c r="U397" s="95">
        <v>1.29</v>
      </c>
      <c r="V397" s="95">
        <f t="shared" si="94"/>
        <v>1.2568584</v>
      </c>
    </row>
    <row r="398" spans="1:22" ht="18">
      <c r="A398" s="9">
        <v>1988</v>
      </c>
      <c r="B398" s="9">
        <v>10</v>
      </c>
      <c r="C398" s="10">
        <f>P!C399</f>
        <v>9.4</v>
      </c>
      <c r="D398" s="11">
        <f>P!D399</f>
        <v>14.58</v>
      </c>
      <c r="E398" s="9">
        <v>19.489999999999998</v>
      </c>
      <c r="F398" s="58">
        <v>9.19</v>
      </c>
      <c r="G398" s="59">
        <v>22.5</v>
      </c>
      <c r="H398" s="9">
        <v>21.4</v>
      </c>
      <c r="I398" s="15">
        <f t="shared" si="90"/>
        <v>21.871514999999999</v>
      </c>
      <c r="J398" s="15">
        <f t="shared" si="89"/>
        <v>5.2275977173459678</v>
      </c>
      <c r="K398" s="15">
        <f t="shared" si="91"/>
        <v>2.1328598686771549</v>
      </c>
      <c r="L398" s="9">
        <v>31</v>
      </c>
      <c r="M398" s="47">
        <f t="shared" si="92"/>
        <v>66.118655928991799</v>
      </c>
      <c r="N398" s="32"/>
      <c r="O398" s="24">
        <f>(D398/5)^1.514</f>
        <v>5.0546175943391827</v>
      </c>
      <c r="P398" s="43"/>
      <c r="R398" s="82">
        <f>16*(10*D398/$P409)^$Q409*$V398</f>
        <v>67.763234659313213</v>
      </c>
      <c r="S398" s="4"/>
      <c r="T398" s="84">
        <v>1.27</v>
      </c>
      <c r="U398" s="84">
        <v>1.31</v>
      </c>
      <c r="V398" s="84">
        <f>($U398+($T398-$U398)*(($U$1-$V$1)/($U$1-$T$1)))</f>
        <v>1.2768584000000001</v>
      </c>
    </row>
    <row r="399" spans="1:22">
      <c r="A399" s="9">
        <v>1988</v>
      </c>
      <c r="B399" s="9">
        <v>11</v>
      </c>
      <c r="C399" s="10">
        <f>P!C400</f>
        <v>181.8</v>
      </c>
      <c r="D399" s="11">
        <f>P!D400</f>
        <v>6.64</v>
      </c>
      <c r="E399" s="9">
        <v>10.38</v>
      </c>
      <c r="F399" s="58">
        <v>2.72</v>
      </c>
      <c r="G399" s="59">
        <v>16.3</v>
      </c>
      <c r="H399" s="9">
        <v>15.1</v>
      </c>
      <c r="I399" s="15">
        <f t="shared" si="90"/>
        <v>15.614380000000001</v>
      </c>
      <c r="J399" s="15">
        <f t="shared" si="89"/>
        <v>2.4292273763312604</v>
      </c>
      <c r="K399" s="15">
        <f t="shared" si="91"/>
        <v>0.9911247695431542</v>
      </c>
      <c r="L399" s="67">
        <v>30</v>
      </c>
      <c r="M399" s="47">
        <f t="shared" si="92"/>
        <v>29.733743086294627</v>
      </c>
      <c r="N399" s="32"/>
      <c r="O399" s="24">
        <f t="shared" ref="O399:O409" si="95">(D399/5)^1.514</f>
        <v>1.5364622190169177</v>
      </c>
      <c r="P399" s="90"/>
      <c r="R399" s="82">
        <f>16*(10*D399/$P409)^$Q409*$V399</f>
        <v>18.439425957971309</v>
      </c>
      <c r="S399" s="4"/>
      <c r="T399" s="84">
        <v>1.18</v>
      </c>
      <c r="U399" s="84">
        <v>1.21</v>
      </c>
      <c r="V399" s="84">
        <f>($U399+($T399-$U399)*(($U$1-$V$1)/($U$1-$T$1)))</f>
        <v>1.1851437999999999</v>
      </c>
    </row>
    <row r="400" spans="1:22">
      <c r="A400" s="9">
        <v>1988</v>
      </c>
      <c r="B400" s="9">
        <v>12</v>
      </c>
      <c r="C400" s="10">
        <f>P!C401</f>
        <v>71.400000000000006</v>
      </c>
      <c r="D400" s="11">
        <f>P!D401</f>
        <v>5.55</v>
      </c>
      <c r="E400" s="9">
        <v>9.5299999999999994</v>
      </c>
      <c r="F400" s="58">
        <v>1.81</v>
      </c>
      <c r="G400" s="59">
        <v>13.6</v>
      </c>
      <c r="H400" s="9">
        <v>12.4</v>
      </c>
      <c r="I400" s="15">
        <f t="shared" si="90"/>
        <v>12.914380000000001</v>
      </c>
      <c r="J400" s="15">
        <f t="shared" si="89"/>
        <v>1.9270675229837848</v>
      </c>
      <c r="K400" s="15">
        <f t="shared" si="91"/>
        <v>0.78624354937738417</v>
      </c>
      <c r="L400" s="67">
        <v>31</v>
      </c>
      <c r="M400" s="47">
        <f t="shared" si="92"/>
        <v>24.373550030698908</v>
      </c>
      <c r="N400" s="32"/>
      <c r="O400" s="24">
        <f t="shared" si="95"/>
        <v>1.1711674398932876</v>
      </c>
      <c r="P400" s="90"/>
      <c r="R400" s="82">
        <f>16*(10*D400/$P409)^$Q409*$V400</f>
        <v>12.232791143319158</v>
      </c>
      <c r="S400" s="4"/>
      <c r="T400" s="84">
        <v>1.04</v>
      </c>
      <c r="U400" s="84">
        <v>1.04</v>
      </c>
      <c r="V400" s="84">
        <f>($U400+($T400-$U400)*(($U$1-$V$1)/($U$1-$T$1)))</f>
        <v>1.04</v>
      </c>
    </row>
    <row r="401" spans="1:22">
      <c r="A401" s="9">
        <v>1989</v>
      </c>
      <c r="B401" s="9">
        <v>1</v>
      </c>
      <c r="C401" s="10">
        <f>P!C402</f>
        <v>0</v>
      </c>
      <c r="D401" s="11">
        <f>P!D402</f>
        <v>3.25</v>
      </c>
      <c r="E401" s="9" t="s">
        <v>286</v>
      </c>
      <c r="F401" s="58">
        <v>-2.0499999999999998</v>
      </c>
      <c r="G401" s="59">
        <v>15</v>
      </c>
      <c r="H401" s="9">
        <v>13.8</v>
      </c>
      <c r="I401" s="15">
        <f t="shared" si="90"/>
        <v>14.314380000000002</v>
      </c>
      <c r="J401" s="15">
        <f t="shared" si="89"/>
        <v>2.2531493089421022</v>
      </c>
      <c r="K401" s="15">
        <f t="shared" si="91"/>
        <v>0.91928491804837764</v>
      </c>
      <c r="L401" s="67">
        <v>31</v>
      </c>
      <c r="M401" s="47">
        <f t="shared" si="92"/>
        <v>28.497832459499708</v>
      </c>
      <c r="N401" s="32"/>
      <c r="O401" s="24">
        <f t="shared" si="95"/>
        <v>0.52089575950944877</v>
      </c>
      <c r="P401" s="90"/>
      <c r="R401" s="82">
        <f>16*(10*D401/$P409)^$Q409*$V401</f>
        <v>4.8826251743147617</v>
      </c>
      <c r="S401" s="4"/>
      <c r="T401" s="84">
        <v>0.96</v>
      </c>
      <c r="U401" s="84">
        <v>0.94</v>
      </c>
      <c r="V401" s="84">
        <f>($U401+($T401-$U401)*(($U$1-$V$1)/($U$1-$T$1)))</f>
        <v>0.95657079999999994</v>
      </c>
    </row>
    <row r="402" spans="1:22">
      <c r="A402" s="9">
        <v>1989</v>
      </c>
      <c r="B402" s="9">
        <v>2</v>
      </c>
      <c r="C402" s="10">
        <f>P!C403</f>
        <v>2.2000000000000002</v>
      </c>
      <c r="D402" s="11">
        <f>P!D403</f>
        <v>6.53</v>
      </c>
      <c r="E402" s="9" t="s">
        <v>287</v>
      </c>
      <c r="F402" s="58">
        <v>0.34</v>
      </c>
      <c r="G402" s="59">
        <v>20.04</v>
      </c>
      <c r="H402" s="9">
        <v>19.2</v>
      </c>
      <c r="I402" s="15">
        <f t="shared" si="90"/>
        <v>19.560065999999999</v>
      </c>
      <c r="J402" s="15">
        <f t="shared" si="89"/>
        <v>3.6516390523087199</v>
      </c>
      <c r="K402" s="15">
        <f t="shared" si="91"/>
        <v>1.4898687333419576</v>
      </c>
      <c r="L402" s="67">
        <v>29</v>
      </c>
      <c r="M402" s="47">
        <f t="shared" si="92"/>
        <v>43.20619326691677</v>
      </c>
      <c r="N402" s="32"/>
      <c r="O402" s="24">
        <f t="shared" si="95"/>
        <v>1.4980902236891511</v>
      </c>
      <c r="P402" s="90"/>
      <c r="R402" s="82">
        <f>16*(10*D402/$P409)^$Q409*$V402</f>
        <v>12.477665902472799</v>
      </c>
      <c r="S402" s="4"/>
      <c r="T402" s="84">
        <v>0.83</v>
      </c>
      <c r="U402" s="84">
        <v>0.79</v>
      </c>
      <c r="V402" s="84">
        <f>($U402+($T402-$U402)*(($U$1-$V$1)/($U$1-$T$1)))</f>
        <v>0.82314159999999992</v>
      </c>
    </row>
    <row r="403" spans="1:22">
      <c r="A403" s="9">
        <v>1989</v>
      </c>
      <c r="B403" s="9">
        <v>3</v>
      </c>
      <c r="C403" s="10">
        <f>P!C404</f>
        <v>24.1</v>
      </c>
      <c r="D403" s="11">
        <f>P!D404</f>
        <v>10.71</v>
      </c>
      <c r="E403" s="9" t="s">
        <v>288</v>
      </c>
      <c r="F403" s="58">
        <v>5.05</v>
      </c>
      <c r="G403" s="59">
        <v>27.2</v>
      </c>
      <c r="H403" s="9">
        <v>26.3</v>
      </c>
      <c r="I403" s="15">
        <f t="shared" si="90"/>
        <v>26.685785000000003</v>
      </c>
      <c r="J403" s="15">
        <f t="shared" si="89"/>
        <v>5.4076269258301632</v>
      </c>
      <c r="K403" s="15">
        <f t="shared" si="91"/>
        <v>2.2063117857387065</v>
      </c>
      <c r="L403" s="67">
        <v>31</v>
      </c>
      <c r="M403" s="47">
        <f t="shared" si="92"/>
        <v>68.395665357899901</v>
      </c>
      <c r="N403" s="32"/>
      <c r="O403" s="24">
        <f t="shared" si="95"/>
        <v>3.168550784698057</v>
      </c>
      <c r="P403" s="90"/>
      <c r="R403" s="82">
        <f>16*(10*D403/$P409)^$Q409*$V403</f>
        <v>26.229911132168141</v>
      </c>
      <c r="S403" s="4"/>
      <c r="T403" s="84">
        <v>0.81</v>
      </c>
      <c r="U403" s="84">
        <v>0.75</v>
      </c>
      <c r="V403" s="84">
        <f t="shared" ref="V403:V409" si="96">($U403+($T403-$U403)*(($U$1-$V$1)/($U$1-$T$1)))</f>
        <v>0.79971239999999999</v>
      </c>
    </row>
    <row r="404" spans="1:22">
      <c r="A404" s="9">
        <v>1989</v>
      </c>
      <c r="B404" s="9">
        <v>4</v>
      </c>
      <c r="C404" s="10">
        <f>P!C405</f>
        <v>27</v>
      </c>
      <c r="D404" s="11">
        <f>P!D405</f>
        <v>16.13</v>
      </c>
      <c r="E404" s="9" t="s">
        <v>289</v>
      </c>
      <c r="F404" s="58">
        <v>8.84</v>
      </c>
      <c r="G404" s="59">
        <v>34.700000000000003</v>
      </c>
      <c r="H404" s="9">
        <v>34.1</v>
      </c>
      <c r="I404" s="15">
        <f t="shared" si="90"/>
        <v>34.357190000000003</v>
      </c>
      <c r="J404" s="15">
        <f t="shared" si="89"/>
        <v>9.2530564786036962</v>
      </c>
      <c r="K404" s="15">
        <f t="shared" si="91"/>
        <v>3.7752470432703076</v>
      </c>
      <c r="L404" s="67">
        <v>30</v>
      </c>
      <c r="M404" s="47">
        <f t="shared" si="92"/>
        <v>113.25741129810923</v>
      </c>
      <c r="N404" s="32"/>
      <c r="O404" s="24">
        <f t="shared" si="95"/>
        <v>5.8900345956460791</v>
      </c>
      <c r="P404" s="90"/>
      <c r="R404" s="82">
        <f>16*(10*D404/$P409)^$Q409*$V404</f>
        <v>51.762770104442524</v>
      </c>
      <c r="S404" s="4"/>
      <c r="T404" s="84">
        <v>0.84</v>
      </c>
      <c r="U404" s="84">
        <v>0.8</v>
      </c>
      <c r="V404" s="84">
        <f t="shared" si="96"/>
        <v>0.83314159999999993</v>
      </c>
    </row>
    <row r="405" spans="1:22">
      <c r="A405" s="9">
        <v>1989</v>
      </c>
      <c r="B405" s="9">
        <v>5</v>
      </c>
      <c r="C405" s="10">
        <f>P!C406</f>
        <v>30.3</v>
      </c>
      <c r="D405" s="11">
        <f>P!D406</f>
        <v>17.7</v>
      </c>
      <c r="E405" s="9" t="s">
        <v>290</v>
      </c>
      <c r="F405" s="58">
        <v>10.23</v>
      </c>
      <c r="G405" s="59">
        <v>39.700000000000003</v>
      </c>
      <c r="H405" s="9">
        <v>39.5</v>
      </c>
      <c r="I405" s="15">
        <f t="shared" si="90"/>
        <v>39.585729999999998</v>
      </c>
      <c r="J405" s="15">
        <f t="shared" si="89"/>
        <v>10.874719424587603</v>
      </c>
      <c r="K405" s="15">
        <f t="shared" si="91"/>
        <v>4.4368855252317418</v>
      </c>
      <c r="L405" s="67">
        <v>31</v>
      </c>
      <c r="M405" s="47">
        <f t="shared" si="92"/>
        <v>137.54345128218401</v>
      </c>
      <c r="N405" s="32"/>
      <c r="O405" s="24">
        <f t="shared" si="95"/>
        <v>6.7793949997702638</v>
      </c>
      <c r="P405" s="90"/>
      <c r="R405" s="82">
        <f>16*(10*D405/$P409)^$Q409*$V405</f>
        <v>59.361778059099315</v>
      </c>
      <c r="S405" s="4"/>
      <c r="T405" s="84">
        <v>0.83</v>
      </c>
      <c r="U405" s="84">
        <v>0.81</v>
      </c>
      <c r="V405" s="84">
        <f t="shared" si="96"/>
        <v>0.82657079999999994</v>
      </c>
    </row>
    <row r="406" spans="1:22">
      <c r="A406" s="9">
        <v>1989</v>
      </c>
      <c r="B406" s="9">
        <v>6</v>
      </c>
      <c r="C406" s="10">
        <f>P!C407</f>
        <v>86.8</v>
      </c>
      <c r="D406" s="11">
        <f>P!D407</f>
        <v>21.75</v>
      </c>
      <c r="E406" s="9" t="s">
        <v>291</v>
      </c>
      <c r="F406" s="58">
        <v>14.29</v>
      </c>
      <c r="G406" s="59">
        <v>41.9</v>
      </c>
      <c r="H406" s="9">
        <v>41.9</v>
      </c>
      <c r="I406" s="15">
        <f t="shared" si="90"/>
        <v>41.9</v>
      </c>
      <c r="J406" s="15">
        <f t="shared" si="89"/>
        <v>12.772568042444592</v>
      </c>
      <c r="K406" s="15">
        <f t="shared" si="91"/>
        <v>5.2112077613173931</v>
      </c>
      <c r="L406" s="67">
        <v>30</v>
      </c>
      <c r="M406" s="47">
        <f t="shared" si="92"/>
        <v>156.33623283952178</v>
      </c>
      <c r="N406" s="32"/>
      <c r="O406" s="24">
        <f t="shared" si="95"/>
        <v>9.2613166880338547</v>
      </c>
      <c r="P406" s="91"/>
      <c r="R406" s="82">
        <f>16*(10*D406/$P409)^$Q409*$V406</f>
        <v>101.84447811578677</v>
      </c>
      <c r="S406" s="4"/>
      <c r="T406" s="84">
        <v>1.03</v>
      </c>
      <c r="U406" s="84">
        <v>1.02</v>
      </c>
      <c r="V406" s="84">
        <f t="shared" si="96"/>
        <v>1.0282854000000001</v>
      </c>
    </row>
    <row r="407" spans="1:22">
      <c r="A407" s="9">
        <v>1989</v>
      </c>
      <c r="B407" s="9">
        <v>7</v>
      </c>
      <c r="C407" s="10">
        <f>P!C408</f>
        <v>7.8</v>
      </c>
      <c r="D407" s="11">
        <f>P!D408</f>
        <v>25.65</v>
      </c>
      <c r="E407" s="9">
        <v>30.19</v>
      </c>
      <c r="F407" s="58">
        <v>17.329999999999998</v>
      </c>
      <c r="G407" s="59">
        <v>40.799999999999997</v>
      </c>
      <c r="H407" s="9">
        <v>40.799999999999997</v>
      </c>
      <c r="I407" s="15">
        <f t="shared" si="90"/>
        <v>40.799999999999997</v>
      </c>
      <c r="J407" s="15">
        <f t="shared" si="89"/>
        <v>14.621713303526281</v>
      </c>
      <c r="K407" s="15">
        <f t="shared" si="91"/>
        <v>5.965659027838722</v>
      </c>
      <c r="L407" s="67">
        <v>31</v>
      </c>
      <c r="M407" s="47">
        <f t="shared" si="92"/>
        <v>184.93542986300039</v>
      </c>
      <c r="N407" s="32"/>
      <c r="O407" s="24">
        <f t="shared" si="95"/>
        <v>11.888243469056134</v>
      </c>
      <c r="P407" s="91"/>
      <c r="R407" s="82">
        <f>16*(10*D407/$P409)^$Q409*$V407</f>
        <v>142.63474537691243</v>
      </c>
      <c r="S407" s="4"/>
      <c r="T407" s="84">
        <v>1.1100000000000001</v>
      </c>
      <c r="U407" s="84">
        <v>1.1299999999999999</v>
      </c>
      <c r="V407" s="84">
        <f t="shared" si="96"/>
        <v>1.1134292000000001</v>
      </c>
    </row>
    <row r="408" spans="1:22">
      <c r="A408" s="9">
        <v>1989</v>
      </c>
      <c r="B408" s="9">
        <v>8</v>
      </c>
      <c r="C408" s="10">
        <f>P!C409</f>
        <v>12.3</v>
      </c>
      <c r="D408" s="11">
        <f>P!D409</f>
        <v>25.79</v>
      </c>
      <c r="E408" s="9">
        <v>30.67</v>
      </c>
      <c r="F408" s="58">
        <v>18.03</v>
      </c>
      <c r="G408" s="59">
        <v>36.700000000000003</v>
      </c>
      <c r="H408" s="9">
        <v>36.299999999999997</v>
      </c>
      <c r="I408" s="15">
        <f t="shared" si="90"/>
        <v>36.47146</v>
      </c>
      <c r="J408" s="15">
        <f t="shared" si="89"/>
        <v>12.999941292446346</v>
      </c>
      <c r="K408" s="15">
        <f t="shared" si="91"/>
        <v>5.303976047318109</v>
      </c>
      <c r="L408" s="67">
        <v>31</v>
      </c>
      <c r="M408" s="47">
        <f t="shared" si="92"/>
        <v>164.42325746686137</v>
      </c>
      <c r="N408" s="32"/>
      <c r="O408" s="24">
        <f t="shared" si="95"/>
        <v>11.986620217918061</v>
      </c>
      <c r="P408" s="91"/>
      <c r="R408" s="82">
        <f>16*(10*D408/$P409)^$Q409*$V408</f>
        <v>161.08964569726299</v>
      </c>
      <c r="S408" s="4"/>
      <c r="T408" s="84">
        <v>1.24</v>
      </c>
      <c r="U408" s="84">
        <v>1.28</v>
      </c>
      <c r="V408" s="84">
        <f t="shared" si="96"/>
        <v>1.2468584</v>
      </c>
    </row>
    <row r="409" spans="1:22" s="2" customFormat="1">
      <c r="A409" s="12">
        <v>1989</v>
      </c>
      <c r="B409" s="12">
        <v>9</v>
      </c>
      <c r="C409" s="10">
        <f>P!C410</f>
        <v>45.5</v>
      </c>
      <c r="D409" s="11">
        <f>P!D410</f>
        <v>21.1</v>
      </c>
      <c r="E409" s="12">
        <v>25.61</v>
      </c>
      <c r="F409" s="57">
        <v>13.91</v>
      </c>
      <c r="G409" s="60">
        <v>30</v>
      </c>
      <c r="H409" s="12">
        <v>29.2</v>
      </c>
      <c r="I409" s="12">
        <f t="shared" si="90"/>
        <v>29.542919999999999</v>
      </c>
      <c r="J409" s="12">
        <f t="shared" si="89"/>
        <v>9.0411523327330787</v>
      </c>
      <c r="K409" s="15">
        <f t="shared" si="91"/>
        <v>3.6887901517550961</v>
      </c>
      <c r="L409" s="12">
        <v>30</v>
      </c>
      <c r="M409" s="47">
        <f t="shared" si="92"/>
        <v>110.66370455265289</v>
      </c>
      <c r="N409" s="31">
        <f>SUM(M398:M409)</f>
        <v>1127.4851274326315</v>
      </c>
      <c r="O409" s="48">
        <f t="shared" si="95"/>
        <v>8.8455135224624986</v>
      </c>
      <c r="P409" s="49">
        <f>SUM(O398:O409)</f>
        <v>67.60090751403294</v>
      </c>
      <c r="Q409" s="81">
        <f>6.75*10^(-7)*P409^3-7.71*10^(-5)*P409^2+1.792*10^(-2)*P409+0.49239</f>
        <v>1.5599868535677222</v>
      </c>
      <c r="R409" s="85">
        <f>16*(10*D409/$P409)^$Q409*$V409</f>
        <v>118.72837543843637</v>
      </c>
      <c r="S409" s="93">
        <f>SUM(R398:R409)</f>
        <v>777.4474467614998</v>
      </c>
      <c r="T409" s="95">
        <v>1.25</v>
      </c>
      <c r="U409" s="95">
        <v>1.29</v>
      </c>
      <c r="V409" s="95">
        <f t="shared" si="96"/>
        <v>1.2568584</v>
      </c>
    </row>
    <row r="410" spans="1:22" ht="18">
      <c r="A410" s="9">
        <v>1989</v>
      </c>
      <c r="B410" s="9">
        <v>10</v>
      </c>
      <c r="C410" s="10">
        <f>P!C411</f>
        <v>46</v>
      </c>
      <c r="D410" s="11">
        <f>P!D411</f>
        <v>14.3</v>
      </c>
      <c r="E410" s="9">
        <v>19.309999999999999</v>
      </c>
      <c r="F410" s="58">
        <v>9.01</v>
      </c>
      <c r="G410" s="59">
        <v>22.5</v>
      </c>
      <c r="H410" s="9">
        <v>21.4</v>
      </c>
      <c r="I410" s="15">
        <f t="shared" si="90"/>
        <v>21.871514999999999</v>
      </c>
      <c r="J410" s="15">
        <f t="shared" si="89"/>
        <v>5.1823930428290783</v>
      </c>
      <c r="K410" s="15">
        <f t="shared" si="91"/>
        <v>2.1144163614742637</v>
      </c>
      <c r="L410" s="9">
        <v>31</v>
      </c>
      <c r="M410" s="47">
        <f t="shared" si="92"/>
        <v>65.546907205702169</v>
      </c>
      <c r="N410" s="32"/>
      <c r="O410" s="24">
        <f>(D410/5)^1.514</f>
        <v>4.9083799584303174</v>
      </c>
      <c r="P410" s="43"/>
      <c r="R410" s="82">
        <f>16*(10*D410/$P421)^$Q421*$V410</f>
        <v>64.903464966134692</v>
      </c>
      <c r="S410" s="4"/>
      <c r="T410" s="84">
        <v>1.27</v>
      </c>
      <c r="U410" s="84">
        <v>1.31</v>
      </c>
      <c r="V410" s="84">
        <f>($U410+($T410-$U410)*(($U$1-$V$1)/($U$1-$T$1)))</f>
        <v>1.2768584000000001</v>
      </c>
    </row>
    <row r="411" spans="1:22">
      <c r="A411" s="9">
        <v>1989</v>
      </c>
      <c r="B411" s="9">
        <v>11</v>
      </c>
      <c r="C411" s="10">
        <f>P!C412</f>
        <v>38.299999999999997</v>
      </c>
      <c r="D411" s="11">
        <f>P!D412</f>
        <v>9.06</v>
      </c>
      <c r="E411" s="9">
        <v>13.72</v>
      </c>
      <c r="F411" s="58">
        <v>4.6500000000000004</v>
      </c>
      <c r="G411" s="59">
        <v>16.3</v>
      </c>
      <c r="H411" s="9">
        <v>15.1</v>
      </c>
      <c r="I411" s="15">
        <f t="shared" si="90"/>
        <v>15.614380000000001</v>
      </c>
      <c r="J411" s="15">
        <f t="shared" si="89"/>
        <v>2.9051076651965242</v>
      </c>
      <c r="K411" s="15">
        <f t="shared" si="91"/>
        <v>1.1852839274001818</v>
      </c>
      <c r="L411" s="67">
        <v>30</v>
      </c>
      <c r="M411" s="47">
        <f t="shared" si="92"/>
        <v>35.558517822005456</v>
      </c>
      <c r="N411" s="32"/>
      <c r="O411" s="24">
        <f t="shared" ref="O411:O421" si="97">(D411/5)^1.514</f>
        <v>2.4595264916252821</v>
      </c>
      <c r="P411" s="90"/>
      <c r="R411" s="82">
        <f>16*(10*D411/$P421)^$Q421*$V411</f>
        <v>29.284206745625589</v>
      </c>
      <c r="S411" s="4"/>
      <c r="T411" s="84">
        <v>1.18</v>
      </c>
      <c r="U411" s="84">
        <v>1.21</v>
      </c>
      <c r="V411" s="84">
        <f>($U411+($T411-$U411)*(($U$1-$V$1)/($U$1-$T$1)))</f>
        <v>1.1851437999999999</v>
      </c>
    </row>
    <row r="412" spans="1:22">
      <c r="A412" s="9">
        <v>1989</v>
      </c>
      <c r="B412" s="9">
        <v>12</v>
      </c>
      <c r="C412" s="10">
        <f>P!C413</f>
        <v>47.3</v>
      </c>
      <c r="D412" s="11">
        <f>P!D413</f>
        <v>6.21</v>
      </c>
      <c r="E412" s="9">
        <v>9.9700000000000006</v>
      </c>
      <c r="F412" s="58">
        <v>1.95</v>
      </c>
      <c r="G412" s="59">
        <v>13.6</v>
      </c>
      <c r="H412" s="9">
        <v>12.4</v>
      </c>
      <c r="I412" s="15">
        <f t="shared" si="90"/>
        <v>12.914380000000001</v>
      </c>
      <c r="J412" s="15">
        <f t="shared" si="89"/>
        <v>2.0196715199955624</v>
      </c>
      <c r="K412" s="15">
        <f t="shared" si="91"/>
        <v>0.8240259801581894</v>
      </c>
      <c r="L412" s="67">
        <v>31</v>
      </c>
      <c r="M412" s="47">
        <f t="shared" si="92"/>
        <v>25.544805384903871</v>
      </c>
      <c r="N412" s="32"/>
      <c r="O412" s="24">
        <f t="shared" si="97"/>
        <v>1.3883536171500599</v>
      </c>
      <c r="P412" s="90"/>
      <c r="R412" s="82">
        <f>16*(10*D412/$P421)^$Q421*$V412</f>
        <v>14.146201918392931</v>
      </c>
      <c r="S412" s="4"/>
      <c r="T412" s="84">
        <v>1.04</v>
      </c>
      <c r="U412" s="84">
        <v>1.04</v>
      </c>
      <c r="V412" s="84">
        <f>($U412+($T412-$U412)*(($U$1-$V$1)/($U$1-$T$1)))</f>
        <v>1.04</v>
      </c>
    </row>
    <row r="413" spans="1:22">
      <c r="A413" s="9">
        <v>1990</v>
      </c>
      <c r="B413" s="9">
        <v>1</v>
      </c>
      <c r="C413" s="10">
        <f>P!C414</f>
        <v>6</v>
      </c>
      <c r="D413" s="11">
        <f>P!D414</f>
        <v>3.9</v>
      </c>
      <c r="E413" s="9" t="s">
        <v>292</v>
      </c>
      <c r="F413" s="58">
        <v>-1.1499999999999999</v>
      </c>
      <c r="G413" s="59">
        <v>15</v>
      </c>
      <c r="H413" s="9">
        <v>13.8</v>
      </c>
      <c r="I413" s="15">
        <f t="shared" si="90"/>
        <v>14.314380000000002</v>
      </c>
      <c r="J413" s="15">
        <f t="shared" si="89"/>
        <v>2.2342385419988369</v>
      </c>
      <c r="K413" s="15">
        <f t="shared" si="91"/>
        <v>0.91156932513552535</v>
      </c>
      <c r="L413" s="67">
        <v>31</v>
      </c>
      <c r="M413" s="47">
        <f t="shared" si="92"/>
        <v>28.258649079201287</v>
      </c>
      <c r="N413" s="32"/>
      <c r="O413" s="24">
        <f t="shared" si="97"/>
        <v>0.68648527871192333</v>
      </c>
      <c r="P413" s="90"/>
      <c r="R413" s="82">
        <f>16*(10*D413/$P421)^$Q421*$V413</f>
        <v>6.237704878980125</v>
      </c>
      <c r="S413" s="4"/>
      <c r="T413" s="84">
        <v>0.96</v>
      </c>
      <c r="U413" s="84">
        <v>0.94</v>
      </c>
      <c r="V413" s="84">
        <f>($U413+($T413-$U413)*(($U$1-$V$1)/($U$1-$T$1)))</f>
        <v>0.95657079999999994</v>
      </c>
    </row>
    <row r="414" spans="1:22">
      <c r="A414" s="9">
        <v>1990</v>
      </c>
      <c r="B414" s="9">
        <v>2</v>
      </c>
      <c r="C414" s="10">
        <f>P!C415</f>
        <v>31.2</v>
      </c>
      <c r="D414" s="11">
        <f>P!D415</f>
        <v>7.1</v>
      </c>
      <c r="E414" s="9" t="s">
        <v>293</v>
      </c>
      <c r="F414" s="58">
        <v>2.21</v>
      </c>
      <c r="G414" s="59">
        <v>20.04</v>
      </c>
      <c r="H414" s="9">
        <v>19.2</v>
      </c>
      <c r="I414" s="15">
        <f t="shared" si="90"/>
        <v>19.560065999999999</v>
      </c>
      <c r="J414" s="15">
        <f t="shared" si="89"/>
        <v>3.4527036318989932</v>
      </c>
      <c r="K414" s="15">
        <f t="shared" si="91"/>
        <v>1.4087030818147892</v>
      </c>
      <c r="L414" s="67">
        <v>29</v>
      </c>
      <c r="M414" s="47">
        <f t="shared" si="92"/>
        <v>40.852389372628885</v>
      </c>
      <c r="N414" s="32"/>
      <c r="O414" s="24">
        <f t="shared" si="97"/>
        <v>1.7004526896144956</v>
      </c>
      <c r="P414" s="90"/>
      <c r="R414" s="82">
        <f>16*(10*D414/$P421)^$Q421*$V414</f>
        <v>13.836052872778438</v>
      </c>
      <c r="S414" s="4"/>
      <c r="T414" s="84">
        <v>0.83</v>
      </c>
      <c r="U414" s="84">
        <v>0.79</v>
      </c>
      <c r="V414" s="84">
        <f>($U414+($T414-$U414)*(($U$1-$V$1)/($U$1-$T$1)))</f>
        <v>0.82314159999999992</v>
      </c>
    </row>
    <row r="415" spans="1:22">
      <c r="A415" s="9">
        <v>1990</v>
      </c>
      <c r="B415" s="9">
        <v>3</v>
      </c>
      <c r="C415" s="10">
        <f>P!C416</f>
        <v>1.6</v>
      </c>
      <c r="D415" s="11">
        <f>P!D416</f>
        <v>10.24</v>
      </c>
      <c r="E415" s="9" t="s">
        <v>294</v>
      </c>
      <c r="F415" s="58">
        <v>3.46</v>
      </c>
      <c r="G415" s="59">
        <v>27.2</v>
      </c>
      <c r="H415" s="9">
        <v>26.3</v>
      </c>
      <c r="I415" s="15">
        <f t="shared" si="90"/>
        <v>26.685785000000003</v>
      </c>
      <c r="J415" s="15">
        <f t="shared" si="89"/>
        <v>6.1549014032733282</v>
      </c>
      <c r="K415" s="15">
        <f t="shared" si="91"/>
        <v>2.5111997725355177</v>
      </c>
      <c r="L415" s="67">
        <v>31</v>
      </c>
      <c r="M415" s="47">
        <f t="shared" si="92"/>
        <v>77.847192948601048</v>
      </c>
      <c r="N415" s="32"/>
      <c r="O415" s="24">
        <f t="shared" si="97"/>
        <v>2.9604214876239023</v>
      </c>
      <c r="P415" s="90"/>
      <c r="R415" s="82">
        <f>16*(10*D415/$P421)^$Q421*$V415</f>
        <v>23.979103004954311</v>
      </c>
      <c r="S415" s="4"/>
      <c r="T415" s="84">
        <v>0.81</v>
      </c>
      <c r="U415" s="84">
        <v>0.75</v>
      </c>
      <c r="V415" s="84">
        <f t="shared" ref="V415:V421" si="98">($U415+($T415-$U415)*(($U$1-$V$1)/($U$1-$T$1)))</f>
        <v>0.79971239999999999</v>
      </c>
    </row>
    <row r="416" spans="1:22">
      <c r="A416" s="9">
        <v>1990</v>
      </c>
      <c r="B416" s="9">
        <v>4</v>
      </c>
      <c r="C416" s="10">
        <f>P!C417</f>
        <v>49.5</v>
      </c>
      <c r="D416" s="11">
        <f>P!D417</f>
        <v>13.6</v>
      </c>
      <c r="E416" s="9" t="s">
        <v>295</v>
      </c>
      <c r="F416" s="58">
        <v>7.1</v>
      </c>
      <c r="G416" s="59">
        <v>34.700000000000003</v>
      </c>
      <c r="H416" s="9">
        <v>34.1</v>
      </c>
      <c r="I416" s="15">
        <f t="shared" si="90"/>
        <v>34.357190000000003</v>
      </c>
      <c r="J416" s="15">
        <f t="shared" si="89"/>
        <v>8.2032359181592458</v>
      </c>
      <c r="K416" s="15">
        <f t="shared" si="91"/>
        <v>3.346920254608972</v>
      </c>
      <c r="L416" s="67">
        <v>30</v>
      </c>
      <c r="M416" s="47">
        <f t="shared" si="92"/>
        <v>100.40760763826916</v>
      </c>
      <c r="N416" s="32"/>
      <c r="O416" s="24">
        <f t="shared" si="97"/>
        <v>4.5492239900784668</v>
      </c>
      <c r="P416" s="90"/>
      <c r="R416" s="82">
        <f>16*(10*D416/$P421)^$Q421*$V416</f>
        <v>39.119574828788309</v>
      </c>
      <c r="S416" s="4"/>
      <c r="T416" s="84">
        <v>0.84</v>
      </c>
      <c r="U416" s="84">
        <v>0.8</v>
      </c>
      <c r="V416" s="84">
        <f t="shared" si="98"/>
        <v>0.83314159999999993</v>
      </c>
    </row>
    <row r="417" spans="1:22">
      <c r="A417" s="9">
        <v>1990</v>
      </c>
      <c r="B417" s="9">
        <v>5</v>
      </c>
      <c r="C417" s="10">
        <f>P!C418</f>
        <v>13</v>
      </c>
      <c r="D417" s="11">
        <f>P!D418</f>
        <v>18.09</v>
      </c>
      <c r="E417" s="9" t="s">
        <v>296</v>
      </c>
      <c r="F417" s="58">
        <v>10.55</v>
      </c>
      <c r="G417" s="59">
        <v>39.700000000000003</v>
      </c>
      <c r="H417" s="9">
        <v>39.5</v>
      </c>
      <c r="I417" s="15">
        <f t="shared" si="90"/>
        <v>39.585729999999998</v>
      </c>
      <c r="J417" s="15">
        <f t="shared" si="89"/>
        <v>11.469521674339138</v>
      </c>
      <c r="K417" s="15">
        <f t="shared" si="91"/>
        <v>4.6795648431303682</v>
      </c>
      <c r="L417" s="67">
        <v>31</v>
      </c>
      <c r="M417" s="47">
        <f t="shared" si="92"/>
        <v>145.0665101370414</v>
      </c>
      <c r="N417" s="32"/>
      <c r="O417" s="24">
        <f t="shared" si="97"/>
        <v>7.0068271428677544</v>
      </c>
      <c r="P417" s="90"/>
      <c r="R417" s="82">
        <f>16*(10*D417/$P421)^$Q421*$V417</f>
        <v>60.922231005321592</v>
      </c>
      <c r="S417" s="4"/>
      <c r="T417" s="84">
        <v>0.83</v>
      </c>
      <c r="U417" s="84">
        <v>0.81</v>
      </c>
      <c r="V417" s="84">
        <f t="shared" si="98"/>
        <v>0.82657079999999994</v>
      </c>
    </row>
    <row r="418" spans="1:22">
      <c r="A418" s="9">
        <v>1990</v>
      </c>
      <c r="B418" s="9">
        <v>6</v>
      </c>
      <c r="C418" s="10">
        <f>P!C419</f>
        <v>5</v>
      </c>
      <c r="D418" s="11">
        <f>P!D419</f>
        <v>23.06</v>
      </c>
      <c r="E418" s="9" t="s">
        <v>297</v>
      </c>
      <c r="F418" s="58">
        <v>14.56</v>
      </c>
      <c r="G418" s="59">
        <v>41.9</v>
      </c>
      <c r="H418" s="9">
        <v>41.9</v>
      </c>
      <c r="I418" s="15">
        <f t="shared" si="90"/>
        <v>41.9</v>
      </c>
      <c r="J418" s="15">
        <f t="shared" si="89"/>
        <v>13.94961058828447</v>
      </c>
      <c r="K418" s="15">
        <f t="shared" si="91"/>
        <v>5.6914411200200634</v>
      </c>
      <c r="L418" s="67">
        <v>30</v>
      </c>
      <c r="M418" s="47">
        <f t="shared" si="92"/>
        <v>170.74323360060191</v>
      </c>
      <c r="N418" s="32"/>
      <c r="O418" s="24">
        <f t="shared" si="97"/>
        <v>10.118785694966535</v>
      </c>
      <c r="P418" s="91"/>
      <c r="R418" s="82">
        <f>16*(10*D418/$P421)^$Q421*$V418</f>
        <v>111.23061811511104</v>
      </c>
      <c r="S418" s="4"/>
      <c r="T418" s="84">
        <v>1.03</v>
      </c>
      <c r="U418" s="84">
        <v>1.02</v>
      </c>
      <c r="V418" s="84">
        <f t="shared" si="98"/>
        <v>1.0282854000000001</v>
      </c>
    </row>
    <row r="419" spans="1:22">
      <c r="A419" s="9">
        <v>1990</v>
      </c>
      <c r="B419" s="9">
        <v>7</v>
      </c>
      <c r="C419" s="10">
        <f>P!C420</f>
        <v>11.8</v>
      </c>
      <c r="D419" s="11">
        <f>P!D420</f>
        <v>27.05</v>
      </c>
      <c r="E419" s="9">
        <v>32.17</v>
      </c>
      <c r="F419" s="58">
        <v>17.97</v>
      </c>
      <c r="G419" s="59">
        <v>40.799999999999997</v>
      </c>
      <c r="H419" s="9">
        <v>40.799999999999997</v>
      </c>
      <c r="I419" s="15">
        <f t="shared" si="90"/>
        <v>40.799999999999997</v>
      </c>
      <c r="J419" s="15">
        <f t="shared" si="89"/>
        <v>15.859687243325423</v>
      </c>
      <c r="K419" s="15">
        <f t="shared" si="91"/>
        <v>6.4707523952767723</v>
      </c>
      <c r="L419" s="67">
        <v>31</v>
      </c>
      <c r="M419" s="47">
        <f t="shared" si="92"/>
        <v>200.59332425357994</v>
      </c>
      <c r="N419" s="32"/>
      <c r="O419" s="24">
        <f t="shared" si="97"/>
        <v>12.884294984085525</v>
      </c>
      <c r="P419" s="91"/>
      <c r="R419" s="82">
        <f>16*(10*D419/$P421)^$Q421*$V419</f>
        <v>154.99327815673718</v>
      </c>
      <c r="S419" s="4"/>
      <c r="T419" s="84">
        <v>1.1100000000000001</v>
      </c>
      <c r="U419" s="84">
        <v>1.1299999999999999</v>
      </c>
      <c r="V419" s="84">
        <f t="shared" si="98"/>
        <v>1.1134292000000001</v>
      </c>
    </row>
    <row r="420" spans="1:22">
      <c r="A420" s="9">
        <v>1990</v>
      </c>
      <c r="B420" s="9">
        <v>8</v>
      </c>
      <c r="C420" s="10">
        <f>P!C421</f>
        <v>0</v>
      </c>
      <c r="D420" s="11" t="str">
        <f>P!D421</f>
        <v>26</v>
      </c>
      <c r="E420" s="9">
        <v>31.6</v>
      </c>
      <c r="F420" s="58">
        <v>18.18</v>
      </c>
      <c r="G420" s="59">
        <v>36.700000000000003</v>
      </c>
      <c r="H420" s="9">
        <v>36.299999999999997</v>
      </c>
      <c r="I420" s="15">
        <f t="shared" si="90"/>
        <v>36.47146</v>
      </c>
      <c r="J420" s="15">
        <f t="shared" si="89"/>
        <v>13.459575206594417</v>
      </c>
      <c r="K420" s="15">
        <f t="shared" si="91"/>
        <v>5.4915066842905222</v>
      </c>
      <c r="L420" s="67">
        <v>31</v>
      </c>
      <c r="M420" s="47">
        <f t="shared" si="92"/>
        <v>170.23670721300618</v>
      </c>
      <c r="N420" s="32"/>
      <c r="O420" s="24">
        <f t="shared" si="97"/>
        <v>12.134700511419183</v>
      </c>
      <c r="P420" s="91"/>
      <c r="R420" s="82">
        <f>16*(10*D420/$P421)^$Q421*$V420</f>
        <v>163.03949173980703</v>
      </c>
      <c r="S420" s="4"/>
      <c r="T420" s="84">
        <v>1.24</v>
      </c>
      <c r="U420" s="84">
        <v>1.28</v>
      </c>
      <c r="V420" s="84">
        <f t="shared" si="98"/>
        <v>1.2468584</v>
      </c>
    </row>
    <row r="421" spans="1:22" s="2" customFormat="1">
      <c r="A421" s="12">
        <v>1990</v>
      </c>
      <c r="B421" s="12">
        <v>9</v>
      </c>
      <c r="C421" s="10">
        <f>P!C422</f>
        <v>28.8</v>
      </c>
      <c r="D421" s="11">
        <f>P!D422</f>
        <v>19.78</v>
      </c>
      <c r="E421" s="12">
        <v>25.22</v>
      </c>
      <c r="F421" s="57">
        <v>12.4</v>
      </c>
      <c r="G421" s="60">
        <v>30</v>
      </c>
      <c r="H421" s="12">
        <v>29.2</v>
      </c>
      <c r="I421" s="12">
        <f t="shared" si="90"/>
        <v>29.542919999999999</v>
      </c>
      <c r="J421" s="12">
        <f t="shared" si="89"/>
        <v>9.1428594342079332</v>
      </c>
      <c r="K421" s="15">
        <f t="shared" si="91"/>
        <v>3.7302866491568367</v>
      </c>
      <c r="L421" s="12">
        <v>30</v>
      </c>
      <c r="M421" s="47">
        <f t="shared" si="92"/>
        <v>111.9085994747051</v>
      </c>
      <c r="N421" s="31">
        <f>SUM(M410:M421)</f>
        <v>1172.5644441302466</v>
      </c>
      <c r="O421" s="48">
        <f t="shared" si="97"/>
        <v>8.021323140904471</v>
      </c>
      <c r="P421" s="49">
        <f>SUM(O410:O421)</f>
        <v>68.818774987477909</v>
      </c>
      <c r="Q421" s="81">
        <f>6.75*10^(-7)*P421^3-7.71*10^(-5)*P421^2+1.792*10^(-2)*P421+0.49239</f>
        <v>1.5804759785318505</v>
      </c>
      <c r="R421" s="85">
        <f>16*(10*D421/$P421)^$Q421*$V421</f>
        <v>106.6805269915841</v>
      </c>
      <c r="S421" s="93">
        <f>SUM(R410:R421)</f>
        <v>788.37245522421529</v>
      </c>
      <c r="T421" s="95">
        <v>1.25</v>
      </c>
      <c r="U421" s="95">
        <v>1.29</v>
      </c>
      <c r="V421" s="95">
        <f t="shared" si="98"/>
        <v>1.2568584</v>
      </c>
    </row>
    <row r="422" spans="1:22" ht="18">
      <c r="A422" s="9">
        <v>1990</v>
      </c>
      <c r="B422" s="9">
        <v>10</v>
      </c>
      <c r="C422" s="10">
        <f>P!C423</f>
        <v>66.900000000000006</v>
      </c>
      <c r="D422" s="11">
        <f>P!D423</f>
        <v>15.61</v>
      </c>
      <c r="E422" s="9">
        <v>20.65</v>
      </c>
      <c r="F422" s="58">
        <v>9.33</v>
      </c>
      <c r="G422" s="59">
        <v>22.5</v>
      </c>
      <c r="H422" s="9">
        <v>21.4</v>
      </c>
      <c r="I422" s="15">
        <f t="shared" si="90"/>
        <v>21.871514999999999</v>
      </c>
      <c r="J422" s="15">
        <f t="shared" si="89"/>
        <v>5.6546586315663978</v>
      </c>
      <c r="K422" s="15">
        <f t="shared" si="91"/>
        <v>2.30710072167909</v>
      </c>
      <c r="L422" s="9">
        <v>31</v>
      </c>
      <c r="M422" s="47">
        <f t="shared" si="92"/>
        <v>71.520122372051787</v>
      </c>
      <c r="N422" s="32"/>
      <c r="O422" s="24">
        <f>(D422/5)^1.514</f>
        <v>5.6049456885139994</v>
      </c>
      <c r="P422" s="43"/>
      <c r="R422" s="82">
        <f>16*(10*D422/$P433)^$Q433*$V422</f>
        <v>74.219145531324159</v>
      </c>
      <c r="S422" s="4"/>
      <c r="T422" s="84">
        <v>1.27</v>
      </c>
      <c r="U422" s="84">
        <v>1.31</v>
      </c>
      <c r="V422" s="84">
        <f>($U422+($T422-$U422)*(($U$1-$V$1)/($U$1-$T$1)))</f>
        <v>1.2768584000000001</v>
      </c>
    </row>
    <row r="423" spans="1:22">
      <c r="A423" s="9">
        <v>1990</v>
      </c>
      <c r="B423" s="9">
        <v>11</v>
      </c>
      <c r="C423" s="10">
        <f>P!C424</f>
        <v>36.5</v>
      </c>
      <c r="D423" s="11">
        <f>P!D424</f>
        <v>13.66</v>
      </c>
      <c r="E423" s="9">
        <v>17.72</v>
      </c>
      <c r="F423" s="58">
        <v>9.69</v>
      </c>
      <c r="G423" s="59">
        <v>16.3</v>
      </c>
      <c r="H423" s="9">
        <v>15.1</v>
      </c>
      <c r="I423" s="15">
        <f t="shared" si="90"/>
        <v>15.614380000000001</v>
      </c>
      <c r="J423" s="15">
        <f t="shared" si="89"/>
        <v>3.2016147442036305</v>
      </c>
      <c r="K423" s="15">
        <f t="shared" si="91"/>
        <v>1.3062588156350812</v>
      </c>
      <c r="L423" s="67">
        <v>30</v>
      </c>
      <c r="M423" s="47">
        <f t="shared" si="92"/>
        <v>39.187764469052432</v>
      </c>
      <c r="N423" s="32"/>
      <c r="O423" s="24">
        <f t="shared" ref="O423:O433" si="99">(D423/5)^1.514</f>
        <v>4.5796445582557004</v>
      </c>
      <c r="P423" s="90"/>
      <c r="R423" s="82">
        <f>16*(10*D423/$P433)^$Q433*$V423</f>
        <v>55.728668565317911</v>
      </c>
      <c r="S423" s="4"/>
      <c r="T423" s="84">
        <v>1.18</v>
      </c>
      <c r="U423" s="84">
        <v>1.21</v>
      </c>
      <c r="V423" s="84">
        <f>($U423+($T423-$U423)*(($U$1-$V$1)/($U$1-$T$1)))</f>
        <v>1.1851437999999999</v>
      </c>
    </row>
    <row r="424" spans="1:22">
      <c r="A424" s="9">
        <v>1990</v>
      </c>
      <c r="B424" s="9">
        <v>12</v>
      </c>
      <c r="C424" s="10">
        <f>P!C425</f>
        <v>186.6</v>
      </c>
      <c r="D424" s="11">
        <f>P!D425</f>
        <v>8.11</v>
      </c>
      <c r="E424" s="9">
        <v>11.33</v>
      </c>
      <c r="F424" s="58">
        <v>5.0599999999999996</v>
      </c>
      <c r="G424" s="59">
        <v>13.6</v>
      </c>
      <c r="H424" s="9">
        <v>12.4</v>
      </c>
      <c r="I424" s="15">
        <f t="shared" si="90"/>
        <v>12.914380000000001</v>
      </c>
      <c r="J424" s="15">
        <f t="shared" si="89"/>
        <v>1.9270925861306121</v>
      </c>
      <c r="K424" s="15">
        <f t="shared" si="91"/>
        <v>0.78625377514128969</v>
      </c>
      <c r="L424" s="67">
        <v>31</v>
      </c>
      <c r="M424" s="47">
        <f t="shared" si="92"/>
        <v>24.37386702937998</v>
      </c>
      <c r="N424" s="32"/>
      <c r="O424" s="24">
        <f t="shared" si="99"/>
        <v>2.0797780325936048</v>
      </c>
      <c r="P424" s="90"/>
      <c r="R424" s="82">
        <f>16*(10*D424/$P433)^$Q433*$V424</f>
        <v>21.361112466307372</v>
      </c>
      <c r="S424" s="4"/>
      <c r="T424" s="84">
        <v>1.04</v>
      </c>
      <c r="U424" s="84">
        <v>1.04</v>
      </c>
      <c r="V424" s="84">
        <f>($U424+($T424-$U424)*(($U$1-$V$1)/($U$1-$T$1)))</f>
        <v>1.04</v>
      </c>
    </row>
    <row r="425" spans="1:22">
      <c r="A425" s="9">
        <v>1991</v>
      </c>
      <c r="B425" s="9">
        <v>1</v>
      </c>
      <c r="C425" s="10">
        <f>P!C426</f>
        <v>4.7</v>
      </c>
      <c r="D425" s="11">
        <f>P!D426</f>
        <v>4.17</v>
      </c>
      <c r="E425" s="9" t="s">
        <v>298</v>
      </c>
      <c r="F425" s="58">
        <v>0.23</v>
      </c>
      <c r="G425" s="59">
        <v>15</v>
      </c>
      <c r="H425" s="9">
        <v>13.8</v>
      </c>
      <c r="I425" s="15">
        <f t="shared" si="90"/>
        <v>14.314380000000002</v>
      </c>
      <c r="J425" s="15">
        <f t="shared" si="89"/>
        <v>1.9689719946132205</v>
      </c>
      <c r="K425" s="15">
        <f t="shared" si="91"/>
        <v>0.80334057380219392</v>
      </c>
      <c r="L425" s="67">
        <v>31</v>
      </c>
      <c r="M425" s="47">
        <f t="shared" si="92"/>
        <v>24.90355778786801</v>
      </c>
      <c r="N425" s="32"/>
      <c r="O425" s="24">
        <f t="shared" si="99"/>
        <v>0.75970572760132404</v>
      </c>
      <c r="P425" s="90"/>
      <c r="R425" s="82">
        <f>16*(10*D425/$P433)^$Q433*$V425</f>
        <v>6.8292290827041731</v>
      </c>
      <c r="S425" s="4"/>
      <c r="T425" s="84">
        <v>0.96</v>
      </c>
      <c r="U425" s="84">
        <v>0.94</v>
      </c>
      <c r="V425" s="84">
        <f>($U425+($T425-$U425)*(($U$1-$V$1)/($U$1-$T$1)))</f>
        <v>0.95657079999999994</v>
      </c>
    </row>
    <row r="426" spans="1:22">
      <c r="A426" s="9">
        <v>1991</v>
      </c>
      <c r="B426" s="9">
        <v>2</v>
      </c>
      <c r="C426" s="10">
        <f>P!C427</f>
        <v>47</v>
      </c>
      <c r="D426" s="11">
        <f>P!D427</f>
        <v>5.56</v>
      </c>
      <c r="E426" s="9" t="s">
        <v>188</v>
      </c>
      <c r="F426" s="58">
        <v>1.86</v>
      </c>
      <c r="G426" s="59">
        <v>20.04</v>
      </c>
      <c r="H426" s="9">
        <v>19.2</v>
      </c>
      <c r="I426" s="15">
        <f t="shared" si="90"/>
        <v>19.560065999999999</v>
      </c>
      <c r="J426" s="15">
        <f t="shared" si="89"/>
        <v>2.8452666775287518</v>
      </c>
      <c r="K426" s="15">
        <f t="shared" si="91"/>
        <v>1.1608688044317306</v>
      </c>
      <c r="L426" s="67">
        <v>29</v>
      </c>
      <c r="M426" s="47">
        <f t="shared" si="92"/>
        <v>33.665195328520184</v>
      </c>
      <c r="N426" s="32"/>
      <c r="O426" s="24">
        <f t="shared" si="99"/>
        <v>1.1743637792511379</v>
      </c>
      <c r="P426" s="90"/>
      <c r="R426" s="82">
        <f>16*(10*D426/$P433)^$Q433*$V426</f>
        <v>9.2813822567680262</v>
      </c>
      <c r="S426" s="4"/>
      <c r="T426" s="84">
        <v>0.83</v>
      </c>
      <c r="U426" s="84">
        <v>0.79</v>
      </c>
      <c r="V426" s="84">
        <f>($U426+($T426-$U426)*(($U$1-$V$1)/($U$1-$T$1)))</f>
        <v>0.82314159999999992</v>
      </c>
    </row>
    <row r="427" spans="1:22">
      <c r="A427" s="9">
        <v>1991</v>
      </c>
      <c r="B427" s="9">
        <v>3</v>
      </c>
      <c r="C427" s="10">
        <f>P!C428</f>
        <v>17.100000000000001</v>
      </c>
      <c r="D427" s="11">
        <f>P!D428</f>
        <v>8.27</v>
      </c>
      <c r="E427" s="9" t="s">
        <v>299</v>
      </c>
      <c r="F427" s="58">
        <v>3.71</v>
      </c>
      <c r="G427" s="59">
        <v>27.2</v>
      </c>
      <c r="H427" s="9">
        <v>26.3</v>
      </c>
      <c r="I427" s="15">
        <f t="shared" si="90"/>
        <v>26.685785000000003</v>
      </c>
      <c r="J427" s="15">
        <f t="shared" si="89"/>
        <v>4.6815075943693891</v>
      </c>
      <c r="K427" s="15">
        <f t="shared" si="91"/>
        <v>1.9100550985027107</v>
      </c>
      <c r="L427" s="67">
        <v>31</v>
      </c>
      <c r="M427" s="47">
        <f t="shared" si="92"/>
        <v>59.211708053584033</v>
      </c>
      <c r="N427" s="32"/>
      <c r="O427" s="24">
        <f t="shared" si="99"/>
        <v>2.1422135149816612</v>
      </c>
      <c r="P427" s="90"/>
      <c r="R427" s="82">
        <f>16*(10*D427/$P433)^$Q433*$V427</f>
        <v>16.943513752039536</v>
      </c>
      <c r="S427" s="4"/>
      <c r="T427" s="84">
        <v>0.81</v>
      </c>
      <c r="U427" s="84">
        <v>0.75</v>
      </c>
      <c r="V427" s="84">
        <f t="shared" ref="V427:V433" si="100">($U427+($T427-$U427)*(($U$1-$V$1)/($U$1-$T$1)))</f>
        <v>0.79971239999999999</v>
      </c>
    </row>
    <row r="428" spans="1:22">
      <c r="A428" s="9">
        <v>1991</v>
      </c>
      <c r="B428" s="9">
        <v>4</v>
      </c>
      <c r="C428" s="10">
        <f>P!C429</f>
        <v>51.3</v>
      </c>
      <c r="D428" s="11">
        <f>P!D429</f>
        <v>12.27</v>
      </c>
      <c r="E428" s="9" t="s">
        <v>300</v>
      </c>
      <c r="F428" s="58">
        <v>7.33</v>
      </c>
      <c r="G428" s="59">
        <v>34.700000000000003</v>
      </c>
      <c r="H428" s="9">
        <v>34.1</v>
      </c>
      <c r="I428" s="15">
        <f t="shared" si="90"/>
        <v>34.357190000000003</v>
      </c>
      <c r="J428" s="15">
        <f t="shared" si="89"/>
        <v>7.0087170446466516</v>
      </c>
      <c r="K428" s="15">
        <f t="shared" si="91"/>
        <v>2.8595565542158337</v>
      </c>
      <c r="L428" s="67">
        <v>30</v>
      </c>
      <c r="M428" s="47">
        <f t="shared" si="92"/>
        <v>85.786696626475006</v>
      </c>
      <c r="N428" s="32"/>
      <c r="O428" s="24">
        <f t="shared" si="99"/>
        <v>3.8928716174112963</v>
      </c>
      <c r="P428" s="90"/>
      <c r="R428" s="82">
        <f>16*(10*D428/$P433)^$Q433*$V428</f>
        <v>33.035869350105919</v>
      </c>
      <c r="S428" s="4"/>
      <c r="T428" s="84">
        <v>0.84</v>
      </c>
      <c r="U428" s="84">
        <v>0.8</v>
      </c>
      <c r="V428" s="84">
        <f t="shared" si="100"/>
        <v>0.83314159999999993</v>
      </c>
    </row>
    <row r="429" spans="1:22">
      <c r="A429" s="9">
        <v>1991</v>
      </c>
      <c r="B429" s="9">
        <v>5</v>
      </c>
      <c r="C429" s="10">
        <f>P!C430</f>
        <v>34</v>
      </c>
      <c r="D429" s="11">
        <f>P!D430</f>
        <v>16.47</v>
      </c>
      <c r="E429" s="9" t="s">
        <v>301</v>
      </c>
      <c r="F429" s="58">
        <v>10.61</v>
      </c>
      <c r="G429" s="59">
        <v>39.700000000000003</v>
      </c>
      <c r="H429" s="9">
        <v>39.5</v>
      </c>
      <c r="I429" s="15">
        <f t="shared" si="90"/>
        <v>39.585729999999998</v>
      </c>
      <c r="J429" s="15">
        <f t="shared" si="89"/>
        <v>9.5967938732221967</v>
      </c>
      <c r="K429" s="15">
        <f t="shared" si="91"/>
        <v>3.915491900274656</v>
      </c>
      <c r="L429" s="67">
        <v>31</v>
      </c>
      <c r="M429" s="47">
        <f t="shared" si="92"/>
        <v>121.38024890851433</v>
      </c>
      <c r="N429" s="32"/>
      <c r="O429" s="24">
        <f t="shared" si="99"/>
        <v>6.0790193051788171</v>
      </c>
      <c r="P429" s="90"/>
      <c r="R429" s="82">
        <f>16*(10*D429/$P433)^$Q433*$V429</f>
        <v>52.318341150325388</v>
      </c>
      <c r="S429" s="4"/>
      <c r="T429" s="84">
        <v>0.83</v>
      </c>
      <c r="U429" s="84">
        <v>0.81</v>
      </c>
      <c r="V429" s="84">
        <f t="shared" si="100"/>
        <v>0.82657079999999994</v>
      </c>
    </row>
    <row r="430" spans="1:22">
      <c r="A430" s="9">
        <v>1991</v>
      </c>
      <c r="B430" s="9">
        <v>6</v>
      </c>
      <c r="C430" s="10">
        <f>P!C431</f>
        <v>7.4</v>
      </c>
      <c r="D430" s="11">
        <f>P!D431</f>
        <v>23.77</v>
      </c>
      <c r="E430" s="9" t="s">
        <v>302</v>
      </c>
      <c r="F430" s="58">
        <v>15.42</v>
      </c>
      <c r="G430" s="59">
        <v>41.9</v>
      </c>
      <c r="H430" s="9">
        <v>41.9</v>
      </c>
      <c r="I430" s="15">
        <f t="shared" si="90"/>
        <v>41.9</v>
      </c>
      <c r="J430" s="15">
        <f t="shared" si="89"/>
        <v>14.021353150000001</v>
      </c>
      <c r="K430" s="15">
        <f t="shared" si="91"/>
        <v>5.7207120851999997</v>
      </c>
      <c r="L430" s="67">
        <v>30</v>
      </c>
      <c r="M430" s="47">
        <f t="shared" si="92"/>
        <v>171.62136255599998</v>
      </c>
      <c r="N430" s="32"/>
      <c r="O430" s="24">
        <f t="shared" si="99"/>
        <v>10.594186026444442</v>
      </c>
      <c r="P430" s="91"/>
      <c r="R430" s="82">
        <f>16*(10*D430/$P433)^$Q433*$V430</f>
        <v>116.57772316478976</v>
      </c>
      <c r="S430" s="4"/>
      <c r="T430" s="84">
        <v>1.03</v>
      </c>
      <c r="U430" s="84">
        <v>1.02</v>
      </c>
      <c r="V430" s="84">
        <f t="shared" si="100"/>
        <v>1.0282854000000001</v>
      </c>
    </row>
    <row r="431" spans="1:22">
      <c r="A431" s="9">
        <v>1991</v>
      </c>
      <c r="B431" s="9">
        <v>7</v>
      </c>
      <c r="C431" s="10">
        <f>P!C432</f>
        <v>44.1</v>
      </c>
      <c r="D431" s="11">
        <f>P!D432</f>
        <v>25.76</v>
      </c>
      <c r="E431" s="9">
        <v>30.25</v>
      </c>
      <c r="F431" s="58">
        <v>17.47</v>
      </c>
      <c r="G431" s="59">
        <v>40.799999999999997</v>
      </c>
      <c r="H431" s="9">
        <v>40.799999999999997</v>
      </c>
      <c r="I431" s="15">
        <f t="shared" si="90"/>
        <v>40.799999999999997</v>
      </c>
      <c r="J431" s="15">
        <f t="shared" si="89"/>
        <v>14.613064361785387</v>
      </c>
      <c r="K431" s="15">
        <f t="shared" si="91"/>
        <v>5.9621302596084371</v>
      </c>
      <c r="L431" s="67">
        <v>31</v>
      </c>
      <c r="M431" s="47">
        <f t="shared" si="92"/>
        <v>184.82603804786154</v>
      </c>
      <c r="N431" s="32"/>
      <c r="O431" s="24">
        <f t="shared" si="99"/>
        <v>11.965516321062621</v>
      </c>
      <c r="P431" s="91"/>
      <c r="R431" s="82">
        <f>16*(10*D431/$P433)^$Q433*$V431</f>
        <v>143.42827648138018</v>
      </c>
      <c r="S431" s="4"/>
      <c r="T431" s="84">
        <v>1.1100000000000001</v>
      </c>
      <c r="U431" s="84">
        <v>1.1299999999999999</v>
      </c>
      <c r="V431" s="84">
        <f t="shared" si="100"/>
        <v>1.1134292000000001</v>
      </c>
    </row>
    <row r="432" spans="1:22">
      <c r="A432" s="9">
        <v>1991</v>
      </c>
      <c r="B432" s="9">
        <v>8</v>
      </c>
      <c r="C432" s="10">
        <f>P!C433</f>
        <v>1.9</v>
      </c>
      <c r="D432" s="11">
        <f>P!D433</f>
        <v>25.45</v>
      </c>
      <c r="E432" s="9">
        <v>30.1</v>
      </c>
      <c r="F432" s="58">
        <v>18.170000000000002</v>
      </c>
      <c r="G432" s="59">
        <v>36.700000000000003</v>
      </c>
      <c r="H432" s="9">
        <v>36.299999999999997</v>
      </c>
      <c r="I432" s="15">
        <f t="shared" si="90"/>
        <v>36.47146</v>
      </c>
      <c r="J432" s="15">
        <f t="shared" si="89"/>
        <v>12.531045840056612</v>
      </c>
      <c r="K432" s="15">
        <f t="shared" si="91"/>
        <v>5.1126667027430974</v>
      </c>
      <c r="L432" s="67">
        <v>31</v>
      </c>
      <c r="M432" s="47">
        <f t="shared" si="92"/>
        <v>158.49266778503602</v>
      </c>
      <c r="N432" s="32"/>
      <c r="O432" s="24">
        <f t="shared" si="99"/>
        <v>11.748183530277275</v>
      </c>
      <c r="P432" s="91"/>
      <c r="R432" s="82">
        <f>16*(10*D432/$P433)^$Q433*$V432</f>
        <v>157.55641422114644</v>
      </c>
      <c r="S432" s="4"/>
      <c r="T432" s="84">
        <v>1.24</v>
      </c>
      <c r="U432" s="84">
        <v>1.28</v>
      </c>
      <c r="V432" s="84">
        <f t="shared" si="100"/>
        <v>1.2468584</v>
      </c>
    </row>
    <row r="433" spans="1:22" s="2" customFormat="1">
      <c r="A433" s="12">
        <v>1991</v>
      </c>
      <c r="B433" s="12">
        <v>9</v>
      </c>
      <c r="C433" s="10">
        <f>P!C434</f>
        <v>6.5</v>
      </c>
      <c r="D433" s="11">
        <f>P!D434</f>
        <v>20.84</v>
      </c>
      <c r="E433" s="12">
        <v>25.83</v>
      </c>
      <c r="F433" s="57">
        <v>13.9</v>
      </c>
      <c r="G433" s="60">
        <v>30</v>
      </c>
      <c r="H433" s="12">
        <v>29.2</v>
      </c>
      <c r="I433" s="12">
        <f t="shared" si="90"/>
        <v>29.542919999999999</v>
      </c>
      <c r="J433" s="12">
        <f t="shared" si="89"/>
        <v>9.0685654975968237</v>
      </c>
      <c r="K433" s="15">
        <f t="shared" si="91"/>
        <v>3.6999747230195039</v>
      </c>
      <c r="L433" s="12">
        <v>30</v>
      </c>
      <c r="M433" s="47">
        <f t="shared" si="92"/>
        <v>110.99924169058512</v>
      </c>
      <c r="N433" s="31">
        <f>SUM(M422:M433)</f>
        <v>1085.9684706549285</v>
      </c>
      <c r="O433" s="48">
        <f t="shared" si="99"/>
        <v>8.6810159342439803</v>
      </c>
      <c r="P433" s="49">
        <f>SUM(O422:O433)</f>
        <v>69.301444035815862</v>
      </c>
      <c r="Q433" s="81">
        <f>6.75*10^(-7)*P433^3-7.71*10^(-5)*P433^2+1.792*10^(-2)*P433+0.49239</f>
        <v>1.5886469864846267</v>
      </c>
      <c r="R433" s="85">
        <f>16*(10*D433/$P433)^$Q433*$V433</f>
        <v>115.61828376700788</v>
      </c>
      <c r="S433" s="93">
        <f>SUM(R422:R433)</f>
        <v>802.89795978921666</v>
      </c>
      <c r="T433" s="95">
        <v>1.25</v>
      </c>
      <c r="U433" s="95">
        <v>1.29</v>
      </c>
      <c r="V433" s="95">
        <f t="shared" si="100"/>
        <v>1.2568584</v>
      </c>
    </row>
    <row r="434" spans="1:22" ht="18">
      <c r="A434" s="9">
        <v>1991</v>
      </c>
      <c r="B434" s="9">
        <v>10</v>
      </c>
      <c r="C434" s="10">
        <f>P!C435</f>
        <v>39.299999999999997</v>
      </c>
      <c r="D434" s="11">
        <f>P!D435</f>
        <v>15.7</v>
      </c>
      <c r="E434" s="9">
        <v>19.82</v>
      </c>
      <c r="F434" s="58">
        <v>11.17</v>
      </c>
      <c r="G434" s="59">
        <v>22.5</v>
      </c>
      <c r="H434" s="9">
        <v>21.4</v>
      </c>
      <c r="I434" s="15">
        <f t="shared" si="90"/>
        <v>21.871514999999999</v>
      </c>
      <c r="J434" s="15">
        <f t="shared" si="89"/>
        <v>4.9563225705432776</v>
      </c>
      <c r="K434" s="15">
        <f t="shared" si="91"/>
        <v>2.022179608781657</v>
      </c>
      <c r="L434" s="9">
        <v>31</v>
      </c>
      <c r="M434" s="47">
        <f t="shared" si="92"/>
        <v>62.687567872231369</v>
      </c>
      <c r="N434" s="32"/>
      <c r="O434" s="24">
        <f>(D434/5)^1.514</f>
        <v>5.6539437984322136</v>
      </c>
      <c r="P434" s="43"/>
      <c r="R434" s="82">
        <f>16*(10*D434/$P445)^$Q445*$V434</f>
        <v>76.266211375184781</v>
      </c>
      <c r="S434" s="4"/>
      <c r="T434" s="84">
        <v>1.27</v>
      </c>
      <c r="U434" s="84">
        <v>1.31</v>
      </c>
      <c r="V434" s="84">
        <f>($U434+($T434-$U434)*(($U$1-$V$1)/($U$1-$T$1)))</f>
        <v>1.2768584000000001</v>
      </c>
    </row>
    <row r="435" spans="1:22">
      <c r="A435" s="9">
        <v>1991</v>
      </c>
      <c r="B435" s="9">
        <v>11</v>
      </c>
      <c r="C435" s="10">
        <f>P!C436</f>
        <v>94</v>
      </c>
      <c r="D435" s="11">
        <f>P!D436</f>
        <v>11.14</v>
      </c>
      <c r="E435" s="9">
        <v>14.79</v>
      </c>
      <c r="F435" s="58">
        <v>7.48</v>
      </c>
      <c r="G435" s="59">
        <v>16.3</v>
      </c>
      <c r="H435" s="9">
        <v>15.1</v>
      </c>
      <c r="I435" s="15">
        <f t="shared" si="90"/>
        <v>15.614380000000001</v>
      </c>
      <c r="J435" s="15">
        <f t="shared" si="89"/>
        <v>2.8100224891572778</v>
      </c>
      <c r="K435" s="15">
        <f t="shared" si="91"/>
        <v>1.1464891755761693</v>
      </c>
      <c r="L435" s="67">
        <v>30</v>
      </c>
      <c r="M435" s="47">
        <f t="shared" si="92"/>
        <v>34.394675267285081</v>
      </c>
      <c r="N435" s="32"/>
      <c r="O435" s="24">
        <f t="shared" ref="O435:O445" si="101">(D435/5)^1.514</f>
        <v>3.363129514476789</v>
      </c>
      <c r="P435" s="90"/>
      <c r="R435" s="82">
        <f>16*(10*D435/$P445)^$Q445*$V435</f>
        <v>41.520938427609352</v>
      </c>
      <c r="S435" s="4"/>
      <c r="T435" s="84">
        <v>1.18</v>
      </c>
      <c r="U435" s="84">
        <v>1.21</v>
      </c>
      <c r="V435" s="84">
        <f>($U435+($T435-$U435)*(($U$1-$V$1)/($U$1-$T$1)))</f>
        <v>1.1851437999999999</v>
      </c>
    </row>
    <row r="436" spans="1:22">
      <c r="A436" s="9">
        <v>1991</v>
      </c>
      <c r="B436" s="9">
        <v>12</v>
      </c>
      <c r="C436" s="10">
        <f>P!C437</f>
        <v>31</v>
      </c>
      <c r="D436" s="11">
        <f>P!D437</f>
        <v>2.66</v>
      </c>
      <c r="E436" s="9">
        <v>6.28</v>
      </c>
      <c r="F436" s="58">
        <v>-0.75</v>
      </c>
      <c r="G436" s="59">
        <v>13.6</v>
      </c>
      <c r="H436" s="9">
        <v>12.4</v>
      </c>
      <c r="I436" s="15">
        <f t="shared" si="90"/>
        <v>12.914380000000001</v>
      </c>
      <c r="J436" s="15">
        <f t="shared" si="89"/>
        <v>1.611330727770244</v>
      </c>
      <c r="K436" s="15">
        <f t="shared" si="91"/>
        <v>0.65742293693025955</v>
      </c>
      <c r="L436" s="67">
        <v>31</v>
      </c>
      <c r="M436" s="47">
        <f t="shared" si="92"/>
        <v>20.380111044838046</v>
      </c>
      <c r="N436" s="32"/>
      <c r="O436" s="24">
        <f t="shared" si="101"/>
        <v>0.38461853674819763</v>
      </c>
      <c r="P436" s="90"/>
      <c r="R436" s="82">
        <f>16*(10*D436/$P445)^$Q445*$V436</f>
        <v>3.9302012542601146</v>
      </c>
      <c r="S436" s="4"/>
      <c r="T436" s="84">
        <v>1.04</v>
      </c>
      <c r="U436" s="84">
        <v>1.04</v>
      </c>
      <c r="V436" s="84">
        <f>($U436+($T436-$U436)*(($U$1-$V$1)/($U$1-$T$1)))</f>
        <v>1.04</v>
      </c>
    </row>
    <row r="437" spans="1:22">
      <c r="A437" s="9">
        <v>1992</v>
      </c>
      <c r="B437" s="9">
        <v>1</v>
      </c>
      <c r="C437" s="10">
        <f>P!C438</f>
        <v>0.2</v>
      </c>
      <c r="D437" s="11">
        <f>P!D438</f>
        <v>4.54</v>
      </c>
      <c r="E437" s="9" t="s">
        <v>303</v>
      </c>
      <c r="F437" s="58">
        <v>0.32</v>
      </c>
      <c r="G437" s="59">
        <v>15</v>
      </c>
      <c r="H437" s="9">
        <v>13.8</v>
      </c>
      <c r="I437" s="15">
        <f t="shared" si="90"/>
        <v>14.314380000000002</v>
      </c>
      <c r="J437" s="15">
        <f t="shared" si="89"/>
        <v>2.1189591929224125</v>
      </c>
      <c r="K437" s="15">
        <f t="shared" si="91"/>
        <v>0.86453535071234422</v>
      </c>
      <c r="L437" s="67">
        <v>31</v>
      </c>
      <c r="M437" s="47">
        <f t="shared" si="92"/>
        <v>26.80059587208267</v>
      </c>
      <c r="N437" s="32"/>
      <c r="O437" s="24">
        <f t="shared" si="101"/>
        <v>0.86405616787491502</v>
      </c>
      <c r="P437" s="90"/>
      <c r="R437" s="82">
        <f>16*(10*D437/$P445)^$Q445*$V437</f>
        <v>8.3002624825966365</v>
      </c>
      <c r="S437" s="4"/>
      <c r="T437" s="84">
        <v>0.96</v>
      </c>
      <c r="U437" s="84">
        <v>0.94</v>
      </c>
      <c r="V437" s="84">
        <f>($U437+($T437-$U437)*(($U$1-$V$1)/($U$1-$T$1)))</f>
        <v>0.95657079999999994</v>
      </c>
    </row>
    <row r="438" spans="1:22">
      <c r="A438" s="9">
        <v>1992</v>
      </c>
      <c r="B438" s="9">
        <v>2</v>
      </c>
      <c r="C438" s="10">
        <f>P!C439</f>
        <v>2.7</v>
      </c>
      <c r="D438" s="11">
        <f>P!D439</f>
        <v>4.21</v>
      </c>
      <c r="E438" s="9" t="s">
        <v>210</v>
      </c>
      <c r="F438" s="58">
        <v>-1.32</v>
      </c>
      <c r="G438" s="59">
        <v>20.04</v>
      </c>
      <c r="H438" s="9">
        <v>19.2</v>
      </c>
      <c r="I438" s="15">
        <f t="shared" si="90"/>
        <v>19.560065999999999</v>
      </c>
      <c r="J438" s="15">
        <f t="shared" si="89"/>
        <v>3.1901923640679817</v>
      </c>
      <c r="K438" s="15">
        <f t="shared" si="91"/>
        <v>1.3015984845397364</v>
      </c>
      <c r="L438" s="67">
        <v>29</v>
      </c>
      <c r="M438" s="47">
        <f t="shared" si="92"/>
        <v>37.746356051652356</v>
      </c>
      <c r="N438" s="32"/>
      <c r="O438" s="24">
        <f t="shared" si="101"/>
        <v>0.77076592493841445</v>
      </c>
      <c r="P438" s="90"/>
      <c r="R438" s="82">
        <f>16*(10*D438/$P445)^$Q445*$V438</f>
        <v>6.3517205119274704</v>
      </c>
      <c r="S438" s="4"/>
      <c r="T438" s="84">
        <v>0.83</v>
      </c>
      <c r="U438" s="84">
        <v>0.79</v>
      </c>
      <c r="V438" s="84">
        <f>($U438+($T438-$U438)*(($U$1-$V$1)/($U$1-$T$1)))</f>
        <v>0.82314159999999992</v>
      </c>
    </row>
    <row r="439" spans="1:22">
      <c r="A439" s="9">
        <v>1992</v>
      </c>
      <c r="B439" s="9">
        <v>3</v>
      </c>
      <c r="C439" s="10">
        <f>P!C440</f>
        <v>27.5</v>
      </c>
      <c r="D439" s="11">
        <f>P!D440</f>
        <v>8.25</v>
      </c>
      <c r="E439" s="9" t="s">
        <v>304</v>
      </c>
      <c r="F439" s="58">
        <v>2.87</v>
      </c>
      <c r="G439" s="59">
        <v>27.2</v>
      </c>
      <c r="H439" s="9">
        <v>26.3</v>
      </c>
      <c r="I439" s="15">
        <f t="shared" si="90"/>
        <v>26.685785000000003</v>
      </c>
      <c r="J439" s="15">
        <f t="shared" si="89"/>
        <v>4.823210791196364</v>
      </c>
      <c r="K439" s="15">
        <f t="shared" si="91"/>
        <v>1.9678700028081164</v>
      </c>
      <c r="L439" s="67">
        <v>31</v>
      </c>
      <c r="M439" s="47">
        <f t="shared" si="92"/>
        <v>61.003970087051606</v>
      </c>
      <c r="N439" s="32"/>
      <c r="O439" s="24">
        <f t="shared" si="101"/>
        <v>2.1343748337801975</v>
      </c>
      <c r="P439" s="90"/>
      <c r="R439" s="82">
        <f>16*(10*D439/$P445)^$Q445*$V439</f>
        <v>17.564286442432028</v>
      </c>
      <c r="S439" s="4"/>
      <c r="T439" s="84">
        <v>0.81</v>
      </c>
      <c r="U439" s="84">
        <v>0.75</v>
      </c>
      <c r="V439" s="84">
        <f t="shared" ref="V439:V445" si="102">($U439+($T439-$U439)*(($U$1-$V$1)/($U$1-$T$1)))</f>
        <v>0.79971239999999999</v>
      </c>
    </row>
    <row r="440" spans="1:22">
      <c r="A440" s="9">
        <v>1992</v>
      </c>
      <c r="B440" s="9">
        <v>4</v>
      </c>
      <c r="C440" s="10">
        <f>P!C441</f>
        <v>28.4</v>
      </c>
      <c r="D440" s="11">
        <f>P!D441</f>
        <v>13.24</v>
      </c>
      <c r="E440" s="9" t="s">
        <v>305</v>
      </c>
      <c r="F440" s="58">
        <v>6.33</v>
      </c>
      <c r="G440" s="59">
        <v>34.700000000000003</v>
      </c>
      <c r="H440" s="9">
        <v>34.1</v>
      </c>
      <c r="I440" s="15">
        <f t="shared" si="90"/>
        <v>34.357190000000003</v>
      </c>
      <c r="J440" s="15">
        <f t="shared" si="89"/>
        <v>8.0645480189935075</v>
      </c>
      <c r="K440" s="15">
        <f t="shared" si="91"/>
        <v>3.2903355917493506</v>
      </c>
      <c r="L440" s="67">
        <v>30</v>
      </c>
      <c r="M440" s="47">
        <f t="shared" si="92"/>
        <v>98.710067752480512</v>
      </c>
      <c r="N440" s="32"/>
      <c r="O440" s="24">
        <f t="shared" si="101"/>
        <v>4.3681528110490184</v>
      </c>
      <c r="P440" s="90"/>
      <c r="R440" s="82">
        <f>16*(10*D440/$P445)^$Q445*$V440</f>
        <v>38.179665059362641</v>
      </c>
      <c r="S440" s="4"/>
      <c r="T440" s="84">
        <v>0.84</v>
      </c>
      <c r="U440" s="84">
        <v>0.8</v>
      </c>
      <c r="V440" s="84">
        <f t="shared" si="102"/>
        <v>0.83314159999999993</v>
      </c>
    </row>
    <row r="441" spans="1:22">
      <c r="A441" s="9">
        <v>1992</v>
      </c>
      <c r="B441" s="9">
        <v>5</v>
      </c>
      <c r="C441" s="10">
        <f>P!C442</f>
        <v>17.5</v>
      </c>
      <c r="D441" s="11">
        <f>P!D442</f>
        <v>17.440000000000001</v>
      </c>
      <c r="E441" s="9" t="s">
        <v>306</v>
      </c>
      <c r="F441" s="58">
        <v>9.5399999999999991</v>
      </c>
      <c r="G441" s="59">
        <v>39.700000000000003</v>
      </c>
      <c r="H441" s="9">
        <v>39.5</v>
      </c>
      <c r="I441" s="15">
        <f t="shared" si="90"/>
        <v>39.585729999999998</v>
      </c>
      <c r="J441" s="15">
        <f t="shared" si="89"/>
        <v>11.13771029997636</v>
      </c>
      <c r="K441" s="15">
        <f t="shared" si="91"/>
        <v>4.5441858023903547</v>
      </c>
      <c r="L441" s="67">
        <v>31</v>
      </c>
      <c r="M441" s="47">
        <f t="shared" si="92"/>
        <v>140.86975987410099</v>
      </c>
      <c r="N441" s="32"/>
      <c r="O441" s="24">
        <f t="shared" si="101"/>
        <v>6.6291948616262228</v>
      </c>
      <c r="P441" s="90"/>
      <c r="R441" s="82">
        <f>16*(10*D441/$P445)^$Q445*$V441</f>
        <v>58.135700461690874</v>
      </c>
      <c r="S441" s="4"/>
      <c r="T441" s="84">
        <v>0.83</v>
      </c>
      <c r="U441" s="84">
        <v>0.81</v>
      </c>
      <c r="V441" s="84">
        <f t="shared" si="102"/>
        <v>0.82657079999999994</v>
      </c>
    </row>
    <row r="442" spans="1:22">
      <c r="A442" s="9">
        <v>1992</v>
      </c>
      <c r="B442" s="9">
        <v>6</v>
      </c>
      <c r="C442" s="10">
        <f>P!C443</f>
        <v>65.900000000000006</v>
      </c>
      <c r="D442" s="11">
        <f>P!D443</f>
        <v>22.67</v>
      </c>
      <c r="E442" s="9" t="s">
        <v>307</v>
      </c>
      <c r="F442" s="58">
        <v>15.78</v>
      </c>
      <c r="G442" s="59">
        <v>41.9</v>
      </c>
      <c r="H442" s="9">
        <v>41.9</v>
      </c>
      <c r="I442" s="15">
        <f t="shared" si="90"/>
        <v>41.9</v>
      </c>
      <c r="J442" s="15">
        <f t="shared" si="89"/>
        <v>12.601589048879973</v>
      </c>
      <c r="K442" s="15">
        <f t="shared" si="91"/>
        <v>5.1414483319430282</v>
      </c>
      <c r="L442" s="67">
        <v>30</v>
      </c>
      <c r="M442" s="47">
        <f t="shared" si="92"/>
        <v>154.24344995829085</v>
      </c>
      <c r="N442" s="32"/>
      <c r="O442" s="24">
        <f t="shared" si="101"/>
        <v>9.8608196292372448</v>
      </c>
      <c r="P442" s="91"/>
      <c r="R442" s="82">
        <f>16*(10*D442/$P445)^$Q445*$V442</f>
        <v>108.73776077922248</v>
      </c>
      <c r="S442" s="4"/>
      <c r="T442" s="84">
        <v>1.03</v>
      </c>
      <c r="U442" s="84">
        <v>1.02</v>
      </c>
      <c r="V442" s="84">
        <f t="shared" si="102"/>
        <v>1.0282854000000001</v>
      </c>
    </row>
    <row r="443" spans="1:22">
      <c r="A443" s="9">
        <v>1992</v>
      </c>
      <c r="B443" s="9">
        <v>7</v>
      </c>
      <c r="C443" s="10">
        <f>P!C444</f>
        <v>17.7</v>
      </c>
      <c r="D443" s="11">
        <f>P!D444</f>
        <v>24.46</v>
      </c>
      <c r="E443" s="9">
        <v>28.75</v>
      </c>
      <c r="F443" s="58">
        <v>16.73</v>
      </c>
      <c r="G443" s="59">
        <v>40.799999999999997</v>
      </c>
      <c r="H443" s="9">
        <v>40.799999999999997</v>
      </c>
      <c r="I443" s="15">
        <f t="shared" si="90"/>
        <v>40.799999999999997</v>
      </c>
      <c r="J443" s="15">
        <f t="shared" si="89"/>
        <v>13.748956112016771</v>
      </c>
      <c r="K443" s="15">
        <f t="shared" si="91"/>
        <v>5.6095740937028422</v>
      </c>
      <c r="L443" s="67">
        <v>31</v>
      </c>
      <c r="M443" s="47">
        <f t="shared" si="92"/>
        <v>173.89679690478812</v>
      </c>
      <c r="N443" s="32"/>
      <c r="O443" s="24">
        <f t="shared" si="101"/>
        <v>11.063243795076273</v>
      </c>
      <c r="P443" s="91"/>
      <c r="R443" s="82">
        <f>16*(10*D443/$P445)^$Q445*$V443</f>
        <v>132.50938563814407</v>
      </c>
      <c r="S443" s="4"/>
      <c r="T443" s="84">
        <v>1.1100000000000001</v>
      </c>
      <c r="U443" s="84">
        <v>1.1299999999999999</v>
      </c>
      <c r="V443" s="84">
        <f t="shared" si="102"/>
        <v>1.1134292000000001</v>
      </c>
    </row>
    <row r="444" spans="1:22">
      <c r="A444" s="9">
        <v>1992</v>
      </c>
      <c r="B444" s="9">
        <v>8</v>
      </c>
      <c r="C444" s="10">
        <f>P!C445</f>
        <v>10.1</v>
      </c>
      <c r="D444" s="11">
        <f>P!D445</f>
        <v>27.76</v>
      </c>
      <c r="E444" s="9">
        <v>33.28</v>
      </c>
      <c r="F444" s="58">
        <v>18.77</v>
      </c>
      <c r="G444" s="59">
        <v>36.700000000000003</v>
      </c>
      <c r="H444" s="9">
        <v>36.299999999999997</v>
      </c>
      <c r="I444" s="15">
        <f t="shared" si="90"/>
        <v>36.47146</v>
      </c>
      <c r="J444" s="15">
        <f t="shared" si="89"/>
        <v>14.557889100591629</v>
      </c>
      <c r="K444" s="15">
        <f t="shared" si="91"/>
        <v>5.9396187530413842</v>
      </c>
      <c r="L444" s="67">
        <v>31</v>
      </c>
      <c r="M444" s="47">
        <f t="shared" si="92"/>
        <v>184.12818134428292</v>
      </c>
      <c r="N444" s="32"/>
      <c r="O444" s="24">
        <f t="shared" si="101"/>
        <v>13.399743298320512</v>
      </c>
      <c r="P444" s="91"/>
      <c r="R444" s="82">
        <f>16*(10*D444/$P445)^$Q445*$V444</f>
        <v>180.65905552667226</v>
      </c>
      <c r="S444" s="4"/>
      <c r="T444" s="84">
        <v>1.24</v>
      </c>
      <c r="U444" s="84">
        <v>1.28</v>
      </c>
      <c r="V444" s="84">
        <f t="shared" si="102"/>
        <v>1.2468584</v>
      </c>
    </row>
    <row r="445" spans="1:22" s="2" customFormat="1">
      <c r="A445" s="12">
        <v>1992</v>
      </c>
      <c r="B445" s="12">
        <v>9</v>
      </c>
      <c r="C445" s="10">
        <f>P!C446</f>
        <v>0</v>
      </c>
      <c r="D445" s="11">
        <f>P!D446</f>
        <v>21.03</v>
      </c>
      <c r="E445" s="12">
        <v>26.03</v>
      </c>
      <c r="F445" s="57">
        <v>13.27</v>
      </c>
      <c r="G445" s="60">
        <v>30</v>
      </c>
      <c r="H445" s="12">
        <v>29.2</v>
      </c>
      <c r="I445" s="12">
        <f t="shared" si="90"/>
        <v>29.542919999999999</v>
      </c>
      <c r="J445" s="12">
        <f t="shared" si="89"/>
        <v>9.4248399135598842</v>
      </c>
      <c r="K445" s="15">
        <f t="shared" si="91"/>
        <v>3.8453346847324323</v>
      </c>
      <c r="L445" s="12">
        <v>30</v>
      </c>
      <c r="M445" s="47">
        <f t="shared" si="92"/>
        <v>115.36004054197296</v>
      </c>
      <c r="N445" s="31">
        <f>SUM(M434:M445)</f>
        <v>1110.2215725710573</v>
      </c>
      <c r="O445" s="48">
        <f t="shared" si="101"/>
        <v>8.8011226305648851</v>
      </c>
      <c r="P445" s="49">
        <f>SUM(O434:O445)</f>
        <v>67.293165802124889</v>
      </c>
      <c r="Q445" s="81">
        <f>6.75*10^(-7)*P445^3-7.71*10^(-5)*P445^2+1.792*10^(-2)*P445+0.49239</f>
        <v>1.5548378374151866</v>
      </c>
      <c r="R445" s="85">
        <f>16*(10*D445/$P445)^$Q445*$V445</f>
        <v>118.26229742254989</v>
      </c>
      <c r="S445" s="93">
        <f>SUM(R434:R445)</f>
        <v>790.41748538165257</v>
      </c>
      <c r="T445" s="95">
        <v>1.25</v>
      </c>
      <c r="U445" s="95">
        <v>1.29</v>
      </c>
      <c r="V445" s="95">
        <f t="shared" si="102"/>
        <v>1.2568584</v>
      </c>
    </row>
    <row r="446" spans="1:22" ht="18">
      <c r="A446" s="9">
        <v>1992</v>
      </c>
      <c r="B446" s="9">
        <v>10</v>
      </c>
      <c r="C446" s="10">
        <f>P!C447</f>
        <v>49.3</v>
      </c>
      <c r="D446" s="11">
        <f>P!D447</f>
        <v>17.61</v>
      </c>
      <c r="E446" s="9">
        <v>22.27</v>
      </c>
      <c r="F446" s="58">
        <v>12.53</v>
      </c>
      <c r="G446" s="59">
        <v>22.5</v>
      </c>
      <c r="H446" s="9">
        <v>21.4</v>
      </c>
      <c r="I446" s="15">
        <f t="shared" si="90"/>
        <v>21.871514999999999</v>
      </c>
      <c r="J446" s="15">
        <f t="shared" si="89"/>
        <v>5.5591975603573758</v>
      </c>
      <c r="K446" s="15">
        <f t="shared" si="91"/>
        <v>2.2681526046258091</v>
      </c>
      <c r="L446" s="9">
        <v>31</v>
      </c>
      <c r="M446" s="47">
        <f t="shared" si="92"/>
        <v>70.312730743400081</v>
      </c>
      <c r="N446" s="32"/>
      <c r="O446" s="24">
        <f>(D446/5)^1.514</f>
        <v>6.7272734056930448</v>
      </c>
      <c r="P446" s="43"/>
      <c r="R446" s="82">
        <f>16*(10*D446/$P457)^$Q457*$V446</f>
        <v>90.904269882067069</v>
      </c>
      <c r="S446" s="4"/>
      <c r="T446" s="84">
        <v>1.27</v>
      </c>
      <c r="U446" s="84">
        <v>1.31</v>
      </c>
      <c r="V446" s="84">
        <f>($U446+($T446-$U446)*(($U$1-$V$1)/($U$1-$T$1)))</f>
        <v>1.2768584000000001</v>
      </c>
    </row>
    <row r="447" spans="1:22">
      <c r="A447" s="9">
        <v>1992</v>
      </c>
      <c r="B447" s="9">
        <v>11</v>
      </c>
      <c r="C447" s="10">
        <f>P!C448</f>
        <v>133</v>
      </c>
      <c r="D447" s="11">
        <f>P!D448</f>
        <v>10.94</v>
      </c>
      <c r="E447" s="9">
        <v>15.55</v>
      </c>
      <c r="F447" s="58">
        <v>6.43</v>
      </c>
      <c r="G447" s="59">
        <v>16.3</v>
      </c>
      <c r="H447" s="9">
        <v>15.1</v>
      </c>
      <c r="I447" s="15">
        <f t="shared" si="90"/>
        <v>15.614380000000001</v>
      </c>
      <c r="J447" s="15">
        <f t="shared" si="89"/>
        <v>3.1169997207076605</v>
      </c>
      <c r="K447" s="15">
        <f t="shared" si="91"/>
        <v>1.2717358860487253</v>
      </c>
      <c r="L447" s="67">
        <v>30</v>
      </c>
      <c r="M447" s="47">
        <f t="shared" si="92"/>
        <v>38.152076581461763</v>
      </c>
      <c r="N447" s="32"/>
      <c r="O447" s="24">
        <f t="shared" ref="O447:O457" si="103">(D447/5)^1.514</f>
        <v>3.2721382072349838</v>
      </c>
      <c r="P447" s="90"/>
      <c r="R447" s="82">
        <f>16*(10*D447/$P457)^$Q457*$V447</f>
        <v>40.116411260073917</v>
      </c>
      <c r="S447" s="4"/>
      <c r="T447" s="84">
        <v>1.18</v>
      </c>
      <c r="U447" s="84">
        <v>1.21</v>
      </c>
      <c r="V447" s="84">
        <f>($U447+($T447-$U447)*(($U$1-$V$1)/($U$1-$T$1)))</f>
        <v>1.1851437999999999</v>
      </c>
    </row>
    <row r="448" spans="1:22">
      <c r="A448" s="9">
        <v>1992</v>
      </c>
      <c r="B448" s="9">
        <v>12</v>
      </c>
      <c r="C448" s="10">
        <f>P!C449</f>
        <v>52.5</v>
      </c>
      <c r="D448" s="11">
        <f>P!D449</f>
        <v>4.55</v>
      </c>
      <c r="E448" s="9">
        <v>8.08</v>
      </c>
      <c r="F448" s="58">
        <v>0.96</v>
      </c>
      <c r="G448" s="59">
        <v>13.6</v>
      </c>
      <c r="H448" s="9">
        <v>12.4</v>
      </c>
      <c r="I448" s="15">
        <f t="shared" si="90"/>
        <v>12.914380000000001</v>
      </c>
      <c r="J448" s="15">
        <f t="shared" si="89"/>
        <v>1.7714093043600871</v>
      </c>
      <c r="K448" s="15">
        <f t="shared" si="91"/>
        <v>0.72273499617891546</v>
      </c>
      <c r="L448" s="67">
        <v>31</v>
      </c>
      <c r="M448" s="47">
        <f t="shared" si="92"/>
        <v>22.40478488154638</v>
      </c>
      <c r="N448" s="32"/>
      <c r="O448" s="24">
        <f t="shared" si="103"/>
        <v>0.86693925445715081</v>
      </c>
      <c r="P448" s="90"/>
      <c r="R448" s="82">
        <f>16*(10*D448/$P457)^$Q457*$V448</f>
        <v>8.9439181793361975</v>
      </c>
      <c r="S448" s="4"/>
      <c r="T448" s="84">
        <v>1.04</v>
      </c>
      <c r="U448" s="84">
        <v>1.04</v>
      </c>
      <c r="V448" s="84">
        <f>($U448+($T448-$U448)*(($U$1-$V$1)/($U$1-$T$1)))</f>
        <v>1.04</v>
      </c>
    </row>
    <row r="449" spans="1:22">
      <c r="A449" s="9">
        <v>1993</v>
      </c>
      <c r="B449" s="9">
        <v>1</v>
      </c>
      <c r="C449" s="10">
        <f>P!C450</f>
        <v>6.3</v>
      </c>
      <c r="D449" s="11">
        <f>P!D450</f>
        <v>3.76</v>
      </c>
      <c r="E449" s="56" t="s">
        <v>165</v>
      </c>
      <c r="F449" s="58">
        <v>-1.06</v>
      </c>
      <c r="G449" s="59">
        <v>15</v>
      </c>
      <c r="H449" s="9">
        <v>13.8</v>
      </c>
      <c r="I449" s="15">
        <f t="shared" si="90"/>
        <v>14.314380000000002</v>
      </c>
      <c r="J449" s="15">
        <f t="shared" si="89"/>
        <v>2.1843595424403932</v>
      </c>
      <c r="K449" s="15">
        <f t="shared" si="91"/>
        <v>0.89121869331568038</v>
      </c>
      <c r="L449" s="67">
        <v>31</v>
      </c>
      <c r="M449" s="47">
        <f t="shared" si="92"/>
        <v>27.627779492786093</v>
      </c>
      <c r="N449" s="32"/>
      <c r="O449" s="24">
        <f t="shared" si="103"/>
        <v>0.64952191771650791</v>
      </c>
      <c r="P449" s="90"/>
      <c r="R449" s="82">
        <f>16*(10*D449/$P457)^$Q457*$V449</f>
        <v>6.1074152628019291</v>
      </c>
      <c r="S449" s="4"/>
      <c r="T449" s="84">
        <v>0.96</v>
      </c>
      <c r="U449" s="84">
        <v>0.94</v>
      </c>
      <c r="V449" s="84">
        <f>($U449+($T449-$U449)*(($U$1-$V$1)/($U$1-$T$1)))</f>
        <v>0.95657079999999994</v>
      </c>
    </row>
    <row r="450" spans="1:22">
      <c r="A450" s="9">
        <v>1993</v>
      </c>
      <c r="B450" s="9">
        <v>2</v>
      </c>
      <c r="C450" s="10">
        <f>P!C451</f>
        <v>26.2</v>
      </c>
      <c r="D450" s="11">
        <f>P!D451</f>
        <v>2.82</v>
      </c>
      <c r="E450" s="56" t="s">
        <v>338</v>
      </c>
      <c r="F450" s="58">
        <v>-2.36</v>
      </c>
      <c r="G450" s="59">
        <v>20.04</v>
      </c>
      <c r="H450" s="9">
        <v>19.2</v>
      </c>
      <c r="I450" s="15">
        <f t="shared" si="90"/>
        <v>19.560065999999999</v>
      </c>
      <c r="J450" s="15">
        <f t="shared" ref="J450:J513" si="104">0.0023*(E450-F450)^0.5*(D450+17.8)*I450</f>
        <v>2.9232195672729753</v>
      </c>
      <c r="K450" s="15">
        <f t="shared" si="91"/>
        <v>1.1926735834473738</v>
      </c>
      <c r="L450" s="67">
        <v>29</v>
      </c>
      <c r="M450" s="47">
        <f t="shared" si="92"/>
        <v>34.587533919973843</v>
      </c>
      <c r="N450" s="32"/>
      <c r="O450" s="24">
        <f t="shared" si="103"/>
        <v>0.42018114813323398</v>
      </c>
      <c r="P450" s="90"/>
      <c r="R450" s="82">
        <f>16*(10*D450/$P457)^$Q457*$V450</f>
        <v>3.3533977803364787</v>
      </c>
      <c r="S450" s="4"/>
      <c r="T450" s="84">
        <v>0.83</v>
      </c>
      <c r="U450" s="84">
        <v>0.79</v>
      </c>
      <c r="V450" s="84">
        <f>($U450+($T450-$U450)*(($U$1-$V$1)/($U$1-$T$1)))</f>
        <v>0.82314159999999992</v>
      </c>
    </row>
    <row r="451" spans="1:22">
      <c r="A451" s="9">
        <v>1993</v>
      </c>
      <c r="B451" s="9">
        <v>3</v>
      </c>
      <c r="C451" s="10">
        <f>P!C452</f>
        <v>9.9</v>
      </c>
      <c r="D451" s="11">
        <f>P!D452</f>
        <v>7.67</v>
      </c>
      <c r="E451" s="56" t="s">
        <v>337</v>
      </c>
      <c r="F451" s="58">
        <v>2.38</v>
      </c>
      <c r="G451" s="59">
        <v>27.2</v>
      </c>
      <c r="H451" s="9">
        <v>26.3</v>
      </c>
      <c r="I451" s="15">
        <f t="shared" ref="I451:I514" si="105">G451+(H451-G451)/(42-40)*(42-40.8573)</f>
        <v>26.685785000000003</v>
      </c>
      <c r="J451" s="15">
        <f t="shared" si="104"/>
        <v>4.7416629219672259</v>
      </c>
      <c r="K451" s="15">
        <f t="shared" ref="K451:K514" si="106">J451*0.408</f>
        <v>1.9345984721626281</v>
      </c>
      <c r="L451" s="67">
        <v>31</v>
      </c>
      <c r="M451" s="47">
        <f t="shared" ref="M451:M514" si="107">L451*K451</f>
        <v>59.972552637041474</v>
      </c>
      <c r="N451" s="32"/>
      <c r="O451" s="24">
        <f t="shared" si="103"/>
        <v>1.9113472430468348</v>
      </c>
      <c r="P451" s="90"/>
      <c r="R451" s="82">
        <f>16*(10*D451/$P457)^$Q457*$V451</f>
        <v>15.546062072871443</v>
      </c>
      <c r="S451" s="4"/>
      <c r="T451" s="84">
        <v>0.81</v>
      </c>
      <c r="U451" s="84">
        <v>0.75</v>
      </c>
      <c r="V451" s="84">
        <f t="shared" ref="V451:V457" si="108">($U451+($T451-$U451)*(($U$1-$V$1)/($U$1-$T$1)))</f>
        <v>0.79971239999999999</v>
      </c>
    </row>
    <row r="452" spans="1:22">
      <c r="A452" s="9">
        <v>1993</v>
      </c>
      <c r="B452" s="9">
        <v>4</v>
      </c>
      <c r="C452" s="10">
        <f>P!C453</f>
        <v>5.4</v>
      </c>
      <c r="D452" s="11">
        <f>P!D453</f>
        <v>13.35</v>
      </c>
      <c r="E452" s="56" t="s">
        <v>336</v>
      </c>
      <c r="F452" s="58">
        <v>6.36</v>
      </c>
      <c r="G452" s="59">
        <v>34.700000000000003</v>
      </c>
      <c r="H452" s="9">
        <v>34.1</v>
      </c>
      <c r="I452" s="15">
        <f t="shared" si="105"/>
        <v>34.357190000000003</v>
      </c>
      <c r="J452" s="15">
        <f t="shared" si="104"/>
        <v>8.1080868632598886</v>
      </c>
      <c r="K452" s="15">
        <f t="shared" si="106"/>
        <v>3.3080994402100345</v>
      </c>
      <c r="L452" s="67">
        <v>30</v>
      </c>
      <c r="M452" s="47">
        <f t="shared" si="107"/>
        <v>99.242983206301034</v>
      </c>
      <c r="N452" s="32"/>
      <c r="O452" s="24">
        <f t="shared" si="103"/>
        <v>4.4232149999389057</v>
      </c>
      <c r="P452" s="90"/>
      <c r="R452" s="82">
        <f>16*(10*D452/$P457)^$Q457*$V452</f>
        <v>38.486602310872925</v>
      </c>
      <c r="S452" s="4"/>
      <c r="T452" s="84">
        <v>0.84</v>
      </c>
      <c r="U452" s="84">
        <v>0.8</v>
      </c>
      <c r="V452" s="84">
        <f t="shared" si="108"/>
        <v>0.83314159999999993</v>
      </c>
    </row>
    <row r="453" spans="1:22">
      <c r="A453" s="9">
        <v>1993</v>
      </c>
      <c r="B453" s="9">
        <v>5</v>
      </c>
      <c r="C453" s="10">
        <f>P!C454</f>
        <v>62</v>
      </c>
      <c r="D453" s="11">
        <f>P!D454</f>
        <v>17.72</v>
      </c>
      <c r="E453" s="56" t="s">
        <v>335</v>
      </c>
      <c r="F453" s="58">
        <v>12.01</v>
      </c>
      <c r="G453" s="59">
        <v>39.700000000000003</v>
      </c>
      <c r="H453" s="9">
        <v>39.5</v>
      </c>
      <c r="I453" s="15">
        <f t="shared" si="105"/>
        <v>39.585729999999998</v>
      </c>
      <c r="J453" s="15">
        <f t="shared" si="104"/>
        <v>9.745011939641314</v>
      </c>
      <c r="K453" s="15">
        <f t="shared" si="106"/>
        <v>3.9759648713736557</v>
      </c>
      <c r="L453" s="67">
        <v>31</v>
      </c>
      <c r="M453" s="47">
        <f t="shared" si="107"/>
        <v>123.25491101258332</v>
      </c>
      <c r="N453" s="32"/>
      <c r="O453" s="24">
        <f t="shared" si="103"/>
        <v>6.7909961117529232</v>
      </c>
      <c r="P453" s="90"/>
      <c r="R453" s="82">
        <f>16*(10*D453/$P457)^$Q457*$V453</f>
        <v>59.421729318699079</v>
      </c>
      <c r="S453" s="4"/>
      <c r="T453" s="84">
        <v>0.83</v>
      </c>
      <c r="U453" s="84">
        <v>0.81</v>
      </c>
      <c r="V453" s="84">
        <f t="shared" si="108"/>
        <v>0.82657079999999994</v>
      </c>
    </row>
    <row r="454" spans="1:22">
      <c r="A454" s="9">
        <v>1993</v>
      </c>
      <c r="B454" s="9">
        <v>6</v>
      </c>
      <c r="C454" s="10">
        <f>P!C455</f>
        <v>15.5</v>
      </c>
      <c r="D454" s="11">
        <f>P!D455</f>
        <v>23.22</v>
      </c>
      <c r="E454" s="56" t="s">
        <v>334</v>
      </c>
      <c r="F454" s="58">
        <v>14.68</v>
      </c>
      <c r="G454" s="59">
        <v>41.9</v>
      </c>
      <c r="H454" s="9">
        <v>41.9</v>
      </c>
      <c r="I454" s="15">
        <f t="shared" si="105"/>
        <v>41.9</v>
      </c>
      <c r="J454" s="15">
        <f t="shared" si="104"/>
        <v>13.909061819084636</v>
      </c>
      <c r="K454" s="15">
        <f t="shared" si="106"/>
        <v>5.674897222186531</v>
      </c>
      <c r="L454" s="67">
        <v>30</v>
      </c>
      <c r="M454" s="47">
        <f t="shared" si="107"/>
        <v>170.24691666559593</v>
      </c>
      <c r="N454" s="32"/>
      <c r="O454" s="24">
        <f t="shared" si="103"/>
        <v>10.225270543973737</v>
      </c>
      <c r="P454" s="91"/>
      <c r="R454" s="82">
        <f>16*(10*D454/$P457)^$Q457*$V454</f>
        <v>112.75409703721303</v>
      </c>
      <c r="S454" s="4"/>
      <c r="T454" s="84">
        <v>1.03</v>
      </c>
      <c r="U454" s="84">
        <v>1.02</v>
      </c>
      <c r="V454" s="84">
        <f t="shared" si="108"/>
        <v>1.0282854000000001</v>
      </c>
    </row>
    <row r="455" spans="1:22">
      <c r="A455" s="9">
        <v>1993</v>
      </c>
      <c r="B455" s="9">
        <v>7</v>
      </c>
      <c r="C455" s="10">
        <f>P!C456</f>
        <v>7.8</v>
      </c>
      <c r="D455" s="11">
        <f>P!D456</f>
        <v>25.57</v>
      </c>
      <c r="E455" s="56">
        <v>29.9</v>
      </c>
      <c r="F455" s="58">
        <v>16.78</v>
      </c>
      <c r="G455" s="59">
        <v>40.799999999999997</v>
      </c>
      <c r="H455" s="9">
        <v>40.799999999999997</v>
      </c>
      <c r="I455" s="15">
        <f t="shared" si="105"/>
        <v>40.799999999999997</v>
      </c>
      <c r="J455" s="15">
        <f t="shared" si="104"/>
        <v>14.741590357962115</v>
      </c>
      <c r="K455" s="15">
        <f t="shared" si="106"/>
        <v>6.0145688660485428</v>
      </c>
      <c r="L455" s="67">
        <v>31</v>
      </c>
      <c r="M455" s="47">
        <f t="shared" si="107"/>
        <v>186.45163484750483</v>
      </c>
      <c r="N455" s="32"/>
      <c r="O455" s="24">
        <f t="shared" si="103"/>
        <v>11.832151878551926</v>
      </c>
      <c r="P455" s="91"/>
      <c r="R455" s="82">
        <f>16*(10*D455/$P457)^$Q457*$V455</f>
        <v>141.92917410075967</v>
      </c>
      <c r="S455" s="4"/>
      <c r="T455" s="84">
        <v>1.1100000000000001</v>
      </c>
      <c r="U455" s="84">
        <v>1.1299999999999999</v>
      </c>
      <c r="V455" s="84">
        <f t="shared" si="108"/>
        <v>1.1134292000000001</v>
      </c>
    </row>
    <row r="456" spans="1:22">
      <c r="A456" s="9">
        <v>1993</v>
      </c>
      <c r="B456" s="9">
        <v>8</v>
      </c>
      <c r="C456" s="10">
        <f>P!C457</f>
        <v>10.3</v>
      </c>
      <c r="D456" s="11">
        <f>P!D457</f>
        <v>25.93</v>
      </c>
      <c r="E456" s="56">
        <v>31.15</v>
      </c>
      <c r="F456" s="58">
        <v>17.23</v>
      </c>
      <c r="G456" s="59">
        <v>36.700000000000003</v>
      </c>
      <c r="H456" s="9">
        <v>36.299999999999997</v>
      </c>
      <c r="I456" s="15">
        <f t="shared" si="105"/>
        <v>36.47146</v>
      </c>
      <c r="J456" s="15">
        <f t="shared" si="104"/>
        <v>13.686111694963028</v>
      </c>
      <c r="K456" s="15">
        <f t="shared" si="106"/>
        <v>5.5839335715449154</v>
      </c>
      <c r="L456" s="67">
        <v>31</v>
      </c>
      <c r="M456" s="47">
        <f t="shared" si="107"/>
        <v>173.10194071789238</v>
      </c>
      <c r="N456" s="32"/>
      <c r="O456" s="24">
        <f t="shared" si="103"/>
        <v>12.085271844725968</v>
      </c>
      <c r="P456" s="91"/>
      <c r="R456" s="82">
        <f>16*(10*D456/$P457)^$Q457*$V456</f>
        <v>162.44604710282067</v>
      </c>
      <c r="S456" s="4"/>
      <c r="T456" s="84">
        <v>1.24</v>
      </c>
      <c r="U456" s="84">
        <v>1.28</v>
      </c>
      <c r="V456" s="84">
        <f t="shared" si="108"/>
        <v>1.2468584</v>
      </c>
    </row>
    <row r="457" spans="1:22" s="2" customFormat="1">
      <c r="A457" s="12">
        <v>1993</v>
      </c>
      <c r="B457" s="12">
        <v>9</v>
      </c>
      <c r="C457" s="10">
        <f>P!C458</f>
        <v>3.3</v>
      </c>
      <c r="D457" s="11">
        <f>P!D458</f>
        <v>20.56</v>
      </c>
      <c r="E457" s="57">
        <v>26.05</v>
      </c>
      <c r="F457" s="57">
        <v>12.78</v>
      </c>
      <c r="G457" s="60">
        <v>30</v>
      </c>
      <c r="H457" s="12">
        <v>29.2</v>
      </c>
      <c r="I457" s="12">
        <f t="shared" si="105"/>
        <v>29.542919999999999</v>
      </c>
      <c r="J457" s="12">
        <f t="shared" si="104"/>
        <v>9.4950075495941473</v>
      </c>
      <c r="K457" s="15">
        <f t="shared" si="106"/>
        <v>3.8739630802344118</v>
      </c>
      <c r="L457" s="12">
        <v>30</v>
      </c>
      <c r="M457" s="47">
        <f t="shared" si="107"/>
        <v>116.21889240703236</v>
      </c>
      <c r="N457" s="31">
        <f>SUM(M446:M457)</f>
        <v>1121.5747371131195</v>
      </c>
      <c r="O457" s="48">
        <f t="shared" si="103"/>
        <v>8.5050408221895406</v>
      </c>
      <c r="P457" s="49">
        <f>SUM(O446:O457)</f>
        <v>67.709347377414744</v>
      </c>
      <c r="Q457" s="81">
        <f>6.75*10^(-7)*P457^3-7.71*10^(-5)*P457^2+1.792*10^(-2)*P457+0.49239</f>
        <v>1.5618039200960334</v>
      </c>
      <c r="R457" s="85">
        <f>16*(10*D457/$P457)^$Q457*$V457</f>
        <v>113.96741359154406</v>
      </c>
      <c r="S457" s="93">
        <f>SUM(R446:R457)</f>
        <v>793.97653789939648</v>
      </c>
      <c r="T457" s="95">
        <v>1.25</v>
      </c>
      <c r="U457" s="95">
        <v>1.29</v>
      </c>
      <c r="V457" s="95">
        <f t="shared" si="108"/>
        <v>1.2568584</v>
      </c>
    </row>
    <row r="458" spans="1:22" ht="18">
      <c r="A458" s="9">
        <v>1993</v>
      </c>
      <c r="B458" s="9">
        <v>10</v>
      </c>
      <c r="C458" s="10">
        <f>P!C459</f>
        <v>64.7</v>
      </c>
      <c r="D458" s="11">
        <f>P!D459</f>
        <v>17.21</v>
      </c>
      <c r="E458" s="56">
        <v>22.25</v>
      </c>
      <c r="F458" s="58">
        <v>11.77</v>
      </c>
      <c r="G458" s="59">
        <v>22.5</v>
      </c>
      <c r="H458" s="9">
        <v>21.4</v>
      </c>
      <c r="I458" s="15">
        <f t="shared" si="105"/>
        <v>21.871514999999999</v>
      </c>
      <c r="J458" s="15">
        <f t="shared" si="104"/>
        <v>5.7013730034484791</v>
      </c>
      <c r="K458" s="15">
        <f t="shared" si="106"/>
        <v>2.3261601854069793</v>
      </c>
      <c r="L458" s="9">
        <v>31</v>
      </c>
      <c r="M458" s="47">
        <f t="shared" si="107"/>
        <v>72.110965747616362</v>
      </c>
      <c r="N458" s="32"/>
      <c r="O458" s="24">
        <f>(D458/5)^1.514</f>
        <v>6.4972810179250748</v>
      </c>
      <c r="P458" s="43"/>
      <c r="R458" s="82">
        <f>16*(10*D458/$P469)^$Q469*$V458</f>
        <v>82.093881561994323</v>
      </c>
      <c r="S458" s="4"/>
      <c r="T458" s="84">
        <v>1.27</v>
      </c>
      <c r="U458" s="84">
        <v>1.31</v>
      </c>
      <c r="V458" s="84">
        <f>($U458+($T458-$U458)*(($U$1-$V$1)/($U$1-$T$1)))</f>
        <v>1.2768584000000001</v>
      </c>
    </row>
    <row r="459" spans="1:22">
      <c r="A459" s="9">
        <v>1993</v>
      </c>
      <c r="B459" s="9">
        <v>11</v>
      </c>
      <c r="C459" s="10">
        <f>P!C460</f>
        <v>91.9</v>
      </c>
      <c r="D459" s="11">
        <f>P!D460</f>
        <v>7.98</v>
      </c>
      <c r="E459" s="56">
        <v>10.79</v>
      </c>
      <c r="F459" s="58">
        <v>4.74</v>
      </c>
      <c r="G459" s="59">
        <v>16.3</v>
      </c>
      <c r="H459" s="9">
        <v>15.1</v>
      </c>
      <c r="I459" s="15">
        <f t="shared" si="105"/>
        <v>15.614380000000001</v>
      </c>
      <c r="J459" s="15">
        <f t="shared" si="104"/>
        <v>2.2772629516181508</v>
      </c>
      <c r="K459" s="15">
        <f t="shared" si="106"/>
        <v>0.92912328426020552</v>
      </c>
      <c r="L459" s="67">
        <v>30</v>
      </c>
      <c r="M459" s="47">
        <f t="shared" si="107"/>
        <v>27.873698527806166</v>
      </c>
      <c r="N459" s="32"/>
      <c r="O459" s="24">
        <f t="shared" ref="O459:O469" si="109">(D459/5)^1.514</f>
        <v>2.0295127823000612</v>
      </c>
      <c r="P459" s="90"/>
      <c r="R459" s="82">
        <f>16*(10*D459/$P469)^$Q469*$V459</f>
        <v>20.441218071047658</v>
      </c>
      <c r="S459" s="4"/>
      <c r="T459" s="84">
        <v>1.18</v>
      </c>
      <c r="U459" s="84">
        <v>1.21</v>
      </c>
      <c r="V459" s="84">
        <f>($U459+($T459-$U459)*(($U$1-$V$1)/($U$1-$T$1)))</f>
        <v>1.1851437999999999</v>
      </c>
    </row>
    <row r="460" spans="1:22">
      <c r="A460" s="9">
        <v>1993</v>
      </c>
      <c r="B460" s="9">
        <v>12</v>
      </c>
      <c r="C460" s="10">
        <f>P!C461</f>
        <v>38.700000000000003</v>
      </c>
      <c r="D460" s="11">
        <f>P!D461</f>
        <v>8.85</v>
      </c>
      <c r="E460" s="56">
        <v>12.5</v>
      </c>
      <c r="F460" s="58">
        <v>3.93</v>
      </c>
      <c r="G460" s="59">
        <v>13.6</v>
      </c>
      <c r="H460" s="9">
        <v>12.4</v>
      </c>
      <c r="I460" s="15">
        <f t="shared" si="105"/>
        <v>12.914380000000001</v>
      </c>
      <c r="J460" s="15">
        <f t="shared" si="104"/>
        <v>2.3173360695860818</v>
      </c>
      <c r="K460" s="15">
        <f t="shared" si="106"/>
        <v>0.9454731163911213</v>
      </c>
      <c r="L460" s="67">
        <v>31</v>
      </c>
      <c r="M460" s="47">
        <f t="shared" si="107"/>
        <v>29.309666608124761</v>
      </c>
      <c r="N460" s="32"/>
      <c r="O460" s="24">
        <f t="shared" si="109"/>
        <v>2.3737311296798378</v>
      </c>
      <c r="P460" s="90"/>
      <c r="R460" s="82">
        <f>16*(10*D460/$P469)^$Q469*$V460</f>
        <v>21.414482696121119</v>
      </c>
      <c r="S460" s="4"/>
      <c r="T460" s="84">
        <v>1.04</v>
      </c>
      <c r="U460" s="84">
        <v>1.04</v>
      </c>
      <c r="V460" s="84">
        <f>($U460+($T460-$U460)*(($U$1-$V$1)/($U$1-$T$1)))</f>
        <v>1.04</v>
      </c>
    </row>
    <row r="461" spans="1:22">
      <c r="A461" s="9">
        <v>1994</v>
      </c>
      <c r="B461" s="9">
        <v>1</v>
      </c>
      <c r="C461" s="10">
        <f>P!C462</f>
        <v>59.3</v>
      </c>
      <c r="D461" s="11">
        <f>P!D462</f>
        <v>7.61</v>
      </c>
      <c r="E461" s="56" t="s">
        <v>333</v>
      </c>
      <c r="F461" s="58">
        <v>3.84</v>
      </c>
      <c r="G461" s="59">
        <v>15</v>
      </c>
      <c r="H461" s="9">
        <v>13.8</v>
      </c>
      <c r="I461" s="15">
        <f t="shared" si="105"/>
        <v>14.314380000000002</v>
      </c>
      <c r="J461" s="15">
        <f t="shared" si="104"/>
        <v>2.1879283418599424</v>
      </c>
      <c r="K461" s="15">
        <f t="shared" si="106"/>
        <v>0.89267476347885644</v>
      </c>
      <c r="L461" s="67">
        <v>31</v>
      </c>
      <c r="M461" s="47">
        <f t="shared" si="107"/>
        <v>27.672917667844551</v>
      </c>
      <c r="N461" s="32"/>
      <c r="O461" s="24">
        <f t="shared" si="109"/>
        <v>1.8887556817209523</v>
      </c>
      <c r="P461" s="90"/>
      <c r="R461" s="82">
        <f>16*(10*D461/$P469)^$Q469*$V461</f>
        <v>15.210873369704347</v>
      </c>
      <c r="S461" s="4"/>
      <c r="T461" s="84">
        <v>0.96</v>
      </c>
      <c r="U461" s="84">
        <v>0.94</v>
      </c>
      <c r="V461" s="84">
        <f>($U461+($T461-$U461)*(($U$1-$V$1)/($U$1-$T$1)))</f>
        <v>0.95657079999999994</v>
      </c>
    </row>
    <row r="462" spans="1:22">
      <c r="A462" s="9">
        <v>1994</v>
      </c>
      <c r="B462" s="9">
        <v>2</v>
      </c>
      <c r="C462" s="10">
        <f>P!C463</f>
        <v>16.399999999999999</v>
      </c>
      <c r="D462" s="11">
        <f>P!D463</f>
        <v>6.09</v>
      </c>
      <c r="E462" s="56" t="s">
        <v>332</v>
      </c>
      <c r="F462" s="58">
        <v>1.66</v>
      </c>
      <c r="G462" s="59">
        <v>20.04</v>
      </c>
      <c r="H462" s="9">
        <v>19.2</v>
      </c>
      <c r="I462" s="15">
        <f t="shared" si="105"/>
        <v>19.560065999999999</v>
      </c>
      <c r="J462" s="15">
        <f t="shared" si="104"/>
        <v>3.0832888985437781</v>
      </c>
      <c r="K462" s="15">
        <f t="shared" si="106"/>
        <v>1.2579818706058614</v>
      </c>
      <c r="L462" s="67">
        <v>29</v>
      </c>
      <c r="M462" s="47">
        <f t="shared" si="107"/>
        <v>36.481474247569984</v>
      </c>
      <c r="N462" s="32"/>
      <c r="O462" s="24">
        <f t="shared" si="109"/>
        <v>1.3479382411926495</v>
      </c>
      <c r="P462" s="90"/>
      <c r="R462" s="82">
        <f>16*(10*D462/$P469)^$Q469*$V462</f>
        <v>8.9380868471521371</v>
      </c>
      <c r="S462" s="4"/>
      <c r="T462" s="84">
        <v>0.83</v>
      </c>
      <c r="U462" s="84">
        <v>0.79</v>
      </c>
      <c r="V462" s="84">
        <f>($U462+($T462-$U462)*(($U$1-$V$1)/($U$1-$T$1)))</f>
        <v>0.82314159999999992</v>
      </c>
    </row>
    <row r="463" spans="1:22">
      <c r="A463" s="9">
        <v>1994</v>
      </c>
      <c r="B463" s="9">
        <v>3</v>
      </c>
      <c r="C463" s="10">
        <f>P!C464</f>
        <v>15.8</v>
      </c>
      <c r="D463" s="11">
        <f>P!D464</f>
        <v>9.68</v>
      </c>
      <c r="E463" s="56" t="s">
        <v>331</v>
      </c>
      <c r="F463" s="58">
        <v>3.85</v>
      </c>
      <c r="G463" s="59">
        <v>27.2</v>
      </c>
      <c r="H463" s="9">
        <v>26.3</v>
      </c>
      <c r="I463" s="15">
        <f t="shared" si="105"/>
        <v>26.685785000000003</v>
      </c>
      <c r="J463" s="15">
        <f t="shared" si="104"/>
        <v>5.3999094814115907</v>
      </c>
      <c r="K463" s="15">
        <f t="shared" si="106"/>
        <v>2.2031630684159289</v>
      </c>
      <c r="L463" s="67">
        <v>31</v>
      </c>
      <c r="M463" s="47">
        <f t="shared" si="107"/>
        <v>68.298055120893792</v>
      </c>
      <c r="N463" s="32"/>
      <c r="O463" s="24">
        <f t="shared" si="109"/>
        <v>2.7187839934796814</v>
      </c>
      <c r="P463" s="90"/>
      <c r="R463" s="82">
        <f>16*(10*D463/$P469)^$Q469*$V463</f>
        <v>19.198191857037166</v>
      </c>
      <c r="S463" s="4"/>
      <c r="T463" s="84">
        <v>0.81</v>
      </c>
      <c r="U463" s="84">
        <v>0.75</v>
      </c>
      <c r="V463" s="84">
        <f t="shared" ref="V463:V469" si="110">($U463+($T463-$U463)*(($U$1-$V$1)/($U$1-$T$1)))</f>
        <v>0.79971239999999999</v>
      </c>
    </row>
    <row r="464" spans="1:22">
      <c r="A464" s="9">
        <v>1994</v>
      </c>
      <c r="B464" s="9">
        <v>4</v>
      </c>
      <c r="C464" s="10">
        <f>P!C465</f>
        <v>52.2</v>
      </c>
      <c r="D464" s="11">
        <f>P!D465</f>
        <v>15.04</v>
      </c>
      <c r="E464" s="56" t="s">
        <v>330</v>
      </c>
      <c r="F464" s="58">
        <v>8.64</v>
      </c>
      <c r="G464" s="59">
        <v>34.700000000000003</v>
      </c>
      <c r="H464" s="9">
        <v>34.1</v>
      </c>
      <c r="I464" s="15">
        <f t="shared" si="105"/>
        <v>34.357190000000003</v>
      </c>
      <c r="J464" s="15">
        <f t="shared" si="104"/>
        <v>8.4648532819957207</v>
      </c>
      <c r="K464" s="15">
        <f t="shared" si="106"/>
        <v>3.4536601390542536</v>
      </c>
      <c r="L464" s="67">
        <v>30</v>
      </c>
      <c r="M464" s="47">
        <f t="shared" si="107"/>
        <v>103.60980417162762</v>
      </c>
      <c r="N464" s="32"/>
      <c r="O464" s="24">
        <f t="shared" si="109"/>
        <v>5.2980083388823429</v>
      </c>
      <c r="P464" s="90"/>
      <c r="R464" s="82">
        <f>16*(10*D464/$P469)^$Q469*$V464</f>
        <v>42.52825284854071</v>
      </c>
      <c r="S464" s="4"/>
      <c r="T464" s="84">
        <v>0.84</v>
      </c>
      <c r="U464" s="84">
        <v>0.8</v>
      </c>
      <c r="V464" s="84">
        <f t="shared" si="110"/>
        <v>0.83314159999999993</v>
      </c>
    </row>
    <row r="465" spans="1:22">
      <c r="A465" s="9">
        <v>1994</v>
      </c>
      <c r="B465" s="9">
        <v>5</v>
      </c>
      <c r="C465" s="10">
        <f>P!C466</f>
        <v>19.7</v>
      </c>
      <c r="D465" s="11">
        <f>P!D466</f>
        <v>19.489999999999998</v>
      </c>
      <c r="E465" s="56" t="s">
        <v>272</v>
      </c>
      <c r="F465" s="58">
        <v>11.17</v>
      </c>
      <c r="G465" s="59">
        <v>39.700000000000003</v>
      </c>
      <c r="H465" s="9">
        <v>39.5</v>
      </c>
      <c r="I465" s="15">
        <f t="shared" si="105"/>
        <v>39.585729999999998</v>
      </c>
      <c r="J465" s="15">
        <f t="shared" si="104"/>
        <v>11.912088299722505</v>
      </c>
      <c r="K465" s="15">
        <f t="shared" si="106"/>
        <v>4.8601320262867818</v>
      </c>
      <c r="L465" s="67">
        <v>31</v>
      </c>
      <c r="M465" s="47">
        <f t="shared" si="107"/>
        <v>150.66409281489024</v>
      </c>
      <c r="N465" s="32"/>
      <c r="O465" s="24">
        <f t="shared" si="109"/>
        <v>7.8439449644076378</v>
      </c>
      <c r="P465" s="90"/>
      <c r="R465" s="82">
        <f>16*(10*D465/$P469)^$Q469*$V465</f>
        <v>65.758189482392552</v>
      </c>
      <c r="S465" s="4"/>
      <c r="T465" s="84">
        <v>0.83</v>
      </c>
      <c r="U465" s="84">
        <v>0.81</v>
      </c>
      <c r="V465" s="84">
        <f t="shared" si="110"/>
        <v>0.82657079999999994</v>
      </c>
    </row>
    <row r="466" spans="1:22">
      <c r="A466" s="9">
        <v>1994</v>
      </c>
      <c r="B466" s="9">
        <v>6</v>
      </c>
      <c r="C466" s="10">
        <f>P!C467</f>
        <v>30.6</v>
      </c>
      <c r="D466" s="11">
        <f>P!D467</f>
        <v>22.99</v>
      </c>
      <c r="E466" s="56" t="s">
        <v>215</v>
      </c>
      <c r="F466" s="58">
        <v>14.28</v>
      </c>
      <c r="G466" s="59">
        <v>41.9</v>
      </c>
      <c r="H466" s="9">
        <v>41.9</v>
      </c>
      <c r="I466" s="15">
        <f t="shared" si="105"/>
        <v>41.9</v>
      </c>
      <c r="J466" s="15">
        <f t="shared" si="104"/>
        <v>14.008686772471849</v>
      </c>
      <c r="K466" s="15">
        <f t="shared" si="106"/>
        <v>5.7155442031685144</v>
      </c>
      <c r="L466" s="67">
        <v>30</v>
      </c>
      <c r="M466" s="47">
        <f t="shared" si="107"/>
        <v>171.46632609505542</v>
      </c>
      <c r="N466" s="32"/>
      <c r="O466" s="24">
        <f t="shared" si="109"/>
        <v>10.072317703469869</v>
      </c>
      <c r="P466" s="91"/>
      <c r="R466" s="82">
        <f>16*(10*D466/$P469)^$Q469*$V466</f>
        <v>108.53786138455067</v>
      </c>
      <c r="S466" s="4"/>
      <c r="T466" s="84">
        <v>1.03</v>
      </c>
      <c r="U466" s="84">
        <v>1.02</v>
      </c>
      <c r="V466" s="84">
        <f t="shared" si="110"/>
        <v>1.0282854000000001</v>
      </c>
    </row>
    <row r="467" spans="1:22">
      <c r="A467" s="9">
        <v>1994</v>
      </c>
      <c r="B467" s="9">
        <v>7</v>
      </c>
      <c r="C467" s="10">
        <f>P!C468</f>
        <v>49.3</v>
      </c>
      <c r="D467" s="11">
        <f>P!D468</f>
        <v>26.92</v>
      </c>
      <c r="E467" s="56">
        <v>31.23</v>
      </c>
      <c r="F467" s="58">
        <v>18.52</v>
      </c>
      <c r="G467" s="59">
        <v>40.799999999999997</v>
      </c>
      <c r="H467" s="9">
        <v>40.799999999999997</v>
      </c>
      <c r="I467" s="15">
        <f t="shared" si="105"/>
        <v>40.799999999999997</v>
      </c>
      <c r="J467" s="15">
        <f t="shared" si="104"/>
        <v>14.961067049046372</v>
      </c>
      <c r="K467" s="15">
        <f t="shared" si="106"/>
        <v>6.1041153560109196</v>
      </c>
      <c r="L467" s="67">
        <v>31</v>
      </c>
      <c r="M467" s="47">
        <f t="shared" si="107"/>
        <v>189.22757603633852</v>
      </c>
      <c r="N467" s="32"/>
      <c r="O467" s="24">
        <f t="shared" si="109"/>
        <v>12.790662733778282</v>
      </c>
      <c r="P467" s="91"/>
      <c r="R467" s="82">
        <f>16*(10*D467/$P469)^$Q469*$V467</f>
        <v>153.98020129267067</v>
      </c>
      <c r="S467" s="4"/>
      <c r="T467" s="84">
        <v>1.1100000000000001</v>
      </c>
      <c r="U467" s="84">
        <v>1.1299999999999999</v>
      </c>
      <c r="V467" s="84">
        <f t="shared" si="110"/>
        <v>1.1134292000000001</v>
      </c>
    </row>
    <row r="468" spans="1:22">
      <c r="A468" s="9">
        <v>1994</v>
      </c>
      <c r="B468" s="9">
        <v>8</v>
      </c>
      <c r="C468" s="10">
        <f>P!C469</f>
        <v>15.6</v>
      </c>
      <c r="D468" s="11">
        <f>P!D469</f>
        <v>26.33</v>
      </c>
      <c r="E468" s="56">
        <v>31.1</v>
      </c>
      <c r="F468" s="58">
        <v>17.989999999999998</v>
      </c>
      <c r="G468" s="59">
        <v>36.700000000000003</v>
      </c>
      <c r="H468" s="9">
        <v>36.299999999999997</v>
      </c>
      <c r="I468" s="15">
        <f t="shared" si="105"/>
        <v>36.47146</v>
      </c>
      <c r="J468" s="15">
        <f t="shared" si="104"/>
        <v>13.403439498932807</v>
      </c>
      <c r="K468" s="15">
        <f t="shared" si="106"/>
        <v>5.468603315564585</v>
      </c>
      <c r="L468" s="67">
        <v>31</v>
      </c>
      <c r="M468" s="47">
        <f t="shared" si="107"/>
        <v>169.52670278250213</v>
      </c>
      <c r="N468" s="32"/>
      <c r="O468" s="24">
        <f t="shared" si="109"/>
        <v>12.368641849328478</v>
      </c>
      <c r="P468" s="91"/>
      <c r="R468" s="82">
        <f>16*(10*D468/$P469)^$Q469*$V468</f>
        <v>166.01321486122521</v>
      </c>
      <c r="S468" s="4"/>
      <c r="T468" s="84">
        <v>1.24</v>
      </c>
      <c r="U468" s="84">
        <v>1.28</v>
      </c>
      <c r="V468" s="84">
        <f t="shared" si="110"/>
        <v>1.2468584</v>
      </c>
    </row>
    <row r="469" spans="1:22" s="2" customFormat="1">
      <c r="A469" s="12">
        <v>1994</v>
      </c>
      <c r="B469" s="12">
        <v>9</v>
      </c>
      <c r="C469" s="10">
        <f>P!C470</f>
        <v>0.5</v>
      </c>
      <c r="D469" s="11">
        <f>P!D470</f>
        <v>24.58</v>
      </c>
      <c r="E469" s="57">
        <v>30.65</v>
      </c>
      <c r="F469" s="57">
        <v>16.59</v>
      </c>
      <c r="G469" s="60">
        <v>30</v>
      </c>
      <c r="H469" s="12">
        <v>29.2</v>
      </c>
      <c r="I469" s="12">
        <f t="shared" si="105"/>
        <v>29.542919999999999</v>
      </c>
      <c r="J469" s="12">
        <f t="shared" si="104"/>
        <v>10.797789758773117</v>
      </c>
      <c r="K469" s="15">
        <f t="shared" si="106"/>
        <v>4.4054982215794318</v>
      </c>
      <c r="L469" s="12">
        <v>30</v>
      </c>
      <c r="M469" s="47">
        <f t="shared" si="107"/>
        <v>132.16494664738295</v>
      </c>
      <c r="N469" s="31">
        <f>SUM(M458:M469)</f>
        <v>1178.4062264676525</v>
      </c>
      <c r="O469" s="48">
        <f t="shared" si="109"/>
        <v>11.145521078842993</v>
      </c>
      <c r="P469" s="49">
        <f>SUM(O458:O469)</f>
        <v>76.375099515007861</v>
      </c>
      <c r="Q469" s="81">
        <f>6.75*10^(-7)*P469^3-7.71*10^(-5)*P469^2+1.792*10^(-2)*P469+0.49239</f>
        <v>1.7120132723968728</v>
      </c>
      <c r="R469" s="85">
        <f>16*(10*D469/$P469)^$Q469*$V469</f>
        <v>148.7564430302709</v>
      </c>
      <c r="S469" s="93">
        <f>SUM(R458:R469)</f>
        <v>852.87089730270759</v>
      </c>
      <c r="T469" s="95">
        <v>1.25</v>
      </c>
      <c r="U469" s="95">
        <v>1.29</v>
      </c>
      <c r="V469" s="95">
        <f t="shared" si="110"/>
        <v>1.2568584</v>
      </c>
    </row>
    <row r="470" spans="1:22" ht="18">
      <c r="A470" s="9">
        <v>1994</v>
      </c>
      <c r="B470" s="9">
        <v>10</v>
      </c>
      <c r="C470" s="10">
        <f>P!C471</f>
        <v>90.1</v>
      </c>
      <c r="D470" s="11">
        <f>P!D471</f>
        <v>17.14</v>
      </c>
      <c r="E470" s="56">
        <v>21.29</v>
      </c>
      <c r="F470" s="58">
        <v>12.82</v>
      </c>
      <c r="G470" s="59">
        <v>22.5</v>
      </c>
      <c r="H470" s="9">
        <v>21.4</v>
      </c>
      <c r="I470" s="15">
        <f t="shared" si="105"/>
        <v>21.871514999999999</v>
      </c>
      <c r="J470" s="15">
        <f t="shared" si="104"/>
        <v>5.115302350720671</v>
      </c>
      <c r="K470" s="15">
        <f t="shared" si="106"/>
        <v>2.0870433590940336</v>
      </c>
      <c r="L470" s="9">
        <v>31</v>
      </c>
      <c r="M470" s="47">
        <f t="shared" si="107"/>
        <v>64.698344131915036</v>
      </c>
      <c r="N470" s="32"/>
      <c r="O470" s="24">
        <f>(D470/5)^1.514</f>
        <v>6.4573123033873498</v>
      </c>
      <c r="P470" s="43"/>
      <c r="R470" s="82">
        <f>16*(10*D470/$P481)^$Q481*$V470</f>
        <v>84.564051457210596</v>
      </c>
      <c r="S470" s="4"/>
      <c r="T470" s="84">
        <v>1.27</v>
      </c>
      <c r="U470" s="84">
        <v>1.31</v>
      </c>
      <c r="V470" s="84">
        <f>($U470+($T470-$U470)*(($U$1-$V$1)/($U$1-$T$1)))</f>
        <v>1.2768584000000001</v>
      </c>
    </row>
    <row r="471" spans="1:22">
      <c r="A471" s="9">
        <v>1994</v>
      </c>
      <c r="B471" s="9">
        <v>11</v>
      </c>
      <c r="C471" s="10">
        <f>P!C472</f>
        <v>60.7</v>
      </c>
      <c r="D471" s="11">
        <f>P!D472</f>
        <v>9.16</v>
      </c>
      <c r="E471" s="56">
        <v>13.72</v>
      </c>
      <c r="F471" s="58">
        <v>4.2699999999999996</v>
      </c>
      <c r="G471" s="59">
        <v>16.3</v>
      </c>
      <c r="H471" s="9">
        <v>15.1</v>
      </c>
      <c r="I471" s="15">
        <f t="shared" si="105"/>
        <v>15.614380000000001</v>
      </c>
      <c r="J471" s="15">
        <f t="shared" si="104"/>
        <v>2.9763799651577494</v>
      </c>
      <c r="K471" s="15">
        <f t="shared" si="106"/>
        <v>1.2143630257843616</v>
      </c>
      <c r="L471" s="67">
        <v>30</v>
      </c>
      <c r="M471" s="47">
        <f t="shared" si="107"/>
        <v>36.430890773530848</v>
      </c>
      <c r="N471" s="32"/>
      <c r="O471" s="24">
        <f t="shared" ref="O471:O481" si="111">(D471/5)^1.514</f>
        <v>2.5007435686351416</v>
      </c>
      <c r="P471" s="90"/>
      <c r="R471" s="82">
        <f>16*(10*D471/$P481)^$Q481*$V471</f>
        <v>28.280292677211126</v>
      </c>
      <c r="S471" s="4"/>
      <c r="T471" s="84">
        <v>1.18</v>
      </c>
      <c r="U471" s="84">
        <v>1.21</v>
      </c>
      <c r="V471" s="84">
        <f>($U471+($T471-$U471)*(($U$1-$V$1)/($U$1-$T$1)))</f>
        <v>1.1851437999999999</v>
      </c>
    </row>
    <row r="472" spans="1:22">
      <c r="A472" s="9">
        <v>1994</v>
      </c>
      <c r="B472" s="9">
        <v>12</v>
      </c>
      <c r="C472" s="10">
        <f>P!C473</f>
        <v>156.69999999999999</v>
      </c>
      <c r="D472" s="11">
        <f>P!D473</f>
        <v>6.29</v>
      </c>
      <c r="E472" s="56">
        <v>10.130000000000001</v>
      </c>
      <c r="F472" s="58">
        <v>1.79</v>
      </c>
      <c r="G472" s="59">
        <v>13.6</v>
      </c>
      <c r="H472" s="9">
        <v>12.4</v>
      </c>
      <c r="I472" s="15">
        <f t="shared" si="105"/>
        <v>12.914380000000001</v>
      </c>
      <c r="J472" s="15">
        <f t="shared" si="104"/>
        <v>2.066432494739967</v>
      </c>
      <c r="K472" s="15">
        <f t="shared" si="106"/>
        <v>0.84310445785390653</v>
      </c>
      <c r="L472" s="67">
        <v>31</v>
      </c>
      <c r="M472" s="47">
        <f t="shared" si="107"/>
        <v>26.136238193471101</v>
      </c>
      <c r="N472" s="32"/>
      <c r="O472" s="24">
        <f t="shared" si="111"/>
        <v>1.4155215668121117</v>
      </c>
      <c r="P472" s="90"/>
      <c r="R472" s="82">
        <f>16*(10*D472/$P481)^$Q481*$V472</f>
        <v>13.452028883993071</v>
      </c>
      <c r="S472" s="4"/>
      <c r="T472" s="84">
        <v>1.04</v>
      </c>
      <c r="U472" s="84">
        <v>1.04</v>
      </c>
      <c r="V472" s="84">
        <f>($U472+($T472-$U472)*(($U$1-$V$1)/($U$1-$T$1)))</f>
        <v>1.04</v>
      </c>
    </row>
    <row r="473" spans="1:22">
      <c r="A473" s="9">
        <v>1995</v>
      </c>
      <c r="B473" s="9">
        <v>1</v>
      </c>
      <c r="C473" s="10">
        <f>P!C474</f>
        <v>92.6</v>
      </c>
      <c r="D473" s="11">
        <f>P!D474</f>
        <v>5.23</v>
      </c>
      <c r="E473" s="56" t="s">
        <v>329</v>
      </c>
      <c r="F473" s="58">
        <v>2.34</v>
      </c>
      <c r="G473" s="59">
        <v>15</v>
      </c>
      <c r="H473" s="9">
        <v>13.8</v>
      </c>
      <c r="I473" s="15">
        <f t="shared" si="105"/>
        <v>14.314380000000002</v>
      </c>
      <c r="J473" s="15">
        <f t="shared" si="104"/>
        <v>1.8649706583933194</v>
      </c>
      <c r="K473" s="15">
        <f t="shared" si="106"/>
        <v>0.76090802862447426</v>
      </c>
      <c r="L473" s="67">
        <v>31</v>
      </c>
      <c r="M473" s="47">
        <f t="shared" si="107"/>
        <v>23.588148887358702</v>
      </c>
      <c r="N473" s="32"/>
      <c r="O473" s="24">
        <f t="shared" si="111"/>
        <v>1.0704612984158492</v>
      </c>
      <c r="P473" s="90"/>
      <c r="R473" s="82">
        <f>16*(10*D473/$P481)^$Q481*$V473</f>
        <v>9.1599463137151123</v>
      </c>
      <c r="S473" s="4"/>
      <c r="T473" s="84">
        <v>0.96</v>
      </c>
      <c r="U473" s="84">
        <v>0.94</v>
      </c>
      <c r="V473" s="84">
        <f>($U473+($T473-$U473)*(($U$1-$V$1)/($U$1-$T$1)))</f>
        <v>0.95657079999999994</v>
      </c>
    </row>
    <row r="474" spans="1:22">
      <c r="A474" s="9">
        <v>1995</v>
      </c>
      <c r="B474" s="9">
        <v>2</v>
      </c>
      <c r="C474" s="10">
        <f>P!C475</f>
        <v>61.3</v>
      </c>
      <c r="D474" s="11">
        <f>P!D475</f>
        <v>8.6199999999999992</v>
      </c>
      <c r="E474" s="56" t="s">
        <v>328</v>
      </c>
      <c r="F474" s="58">
        <v>4.71</v>
      </c>
      <c r="G474" s="59">
        <v>20.04</v>
      </c>
      <c r="H474" s="9">
        <v>19.2</v>
      </c>
      <c r="I474" s="15">
        <f t="shared" si="105"/>
        <v>19.560065999999999</v>
      </c>
      <c r="J474" s="15">
        <f t="shared" si="104"/>
        <v>3.3576267083868045</v>
      </c>
      <c r="K474" s="15">
        <f t="shared" si="106"/>
        <v>1.3699116970218161</v>
      </c>
      <c r="L474" s="67">
        <v>29</v>
      </c>
      <c r="M474" s="47">
        <f t="shared" si="107"/>
        <v>39.727439213632671</v>
      </c>
      <c r="N474" s="32"/>
      <c r="O474" s="24">
        <f t="shared" si="111"/>
        <v>2.280958658324872</v>
      </c>
      <c r="P474" s="90"/>
      <c r="R474" s="82">
        <f>16*(10*D474/$P481)^$Q481*$V474</f>
        <v>17.790810977251983</v>
      </c>
      <c r="S474" s="4"/>
      <c r="T474" s="84">
        <v>0.83</v>
      </c>
      <c r="U474" s="84">
        <v>0.79</v>
      </c>
      <c r="V474" s="84">
        <f>($U474+($T474-$U474)*(($U$1-$V$1)/($U$1-$T$1)))</f>
        <v>0.82314159999999992</v>
      </c>
    </row>
    <row r="475" spans="1:22">
      <c r="A475" s="9">
        <v>1995</v>
      </c>
      <c r="B475" s="9">
        <v>3</v>
      </c>
      <c r="C475" s="10">
        <f>P!C476</f>
        <v>137.19999999999999</v>
      </c>
      <c r="D475" s="11">
        <f>P!D476</f>
        <v>9.1999999999999993</v>
      </c>
      <c r="E475" s="56" t="s">
        <v>327</v>
      </c>
      <c r="F475" s="58">
        <v>5.01</v>
      </c>
      <c r="G475" s="59">
        <v>27.2</v>
      </c>
      <c r="H475" s="9">
        <v>26.3</v>
      </c>
      <c r="I475" s="15">
        <f t="shared" si="105"/>
        <v>26.685785000000003</v>
      </c>
      <c r="J475" s="15">
        <f t="shared" si="104"/>
        <v>4.7076953473105476</v>
      </c>
      <c r="K475" s="15">
        <f t="shared" si="106"/>
        <v>1.9207397017027033</v>
      </c>
      <c r="L475" s="67">
        <v>31</v>
      </c>
      <c r="M475" s="47">
        <f t="shared" si="107"/>
        <v>59.542930752783803</v>
      </c>
      <c r="N475" s="32"/>
      <c r="O475" s="24">
        <f t="shared" si="111"/>
        <v>2.5172954106441634</v>
      </c>
      <c r="P475" s="90"/>
      <c r="R475" s="82">
        <f>16*(10*D475/$P481)^$Q481*$V475</f>
        <v>19.218952023734413</v>
      </c>
      <c r="S475" s="4"/>
      <c r="T475" s="84">
        <v>0.81</v>
      </c>
      <c r="U475" s="84">
        <v>0.75</v>
      </c>
      <c r="V475" s="84">
        <f t="shared" ref="V475:V481" si="112">($U475+($T475-$U475)*(($U$1-$V$1)/($U$1-$T$1)))</f>
        <v>0.79971239999999999</v>
      </c>
    </row>
    <row r="476" spans="1:22">
      <c r="A476" s="9">
        <v>1995</v>
      </c>
      <c r="B476" s="9">
        <v>4</v>
      </c>
      <c r="C476" s="10">
        <f>P!C477</f>
        <v>51.4</v>
      </c>
      <c r="D476" s="11">
        <f>P!D477</f>
        <v>12.63</v>
      </c>
      <c r="E476" s="56" t="s">
        <v>326</v>
      </c>
      <c r="F476" s="58">
        <v>6.48</v>
      </c>
      <c r="G476" s="59">
        <v>34.700000000000003</v>
      </c>
      <c r="H476" s="9">
        <v>34.1</v>
      </c>
      <c r="I476" s="15">
        <f t="shared" si="105"/>
        <v>34.357190000000003</v>
      </c>
      <c r="J476" s="15">
        <f t="shared" si="104"/>
        <v>7.7360202853462692</v>
      </c>
      <c r="K476" s="15">
        <f t="shared" si="106"/>
        <v>3.1562962764212776</v>
      </c>
      <c r="L476" s="67">
        <v>30</v>
      </c>
      <c r="M476" s="47">
        <f t="shared" si="107"/>
        <v>94.688888292638325</v>
      </c>
      <c r="N476" s="32"/>
      <c r="O476" s="24">
        <f t="shared" si="111"/>
        <v>4.0670928396983257</v>
      </c>
      <c r="P476" s="90"/>
      <c r="R476" s="82">
        <f>16*(10*D476/$P481)^$Q481*$V476</f>
        <v>33.551955695411451</v>
      </c>
      <c r="S476" s="4"/>
      <c r="T476" s="84">
        <v>0.84</v>
      </c>
      <c r="U476" s="84">
        <v>0.8</v>
      </c>
      <c r="V476" s="84">
        <f t="shared" si="112"/>
        <v>0.83314159999999993</v>
      </c>
    </row>
    <row r="477" spans="1:22">
      <c r="A477" s="9">
        <v>1995</v>
      </c>
      <c r="B477" s="9">
        <v>5</v>
      </c>
      <c r="C477" s="10">
        <f>P!C478</f>
        <v>8.8000000000000007</v>
      </c>
      <c r="D477" s="11">
        <f>P!D478</f>
        <v>18.8</v>
      </c>
      <c r="E477" s="56" t="s">
        <v>325</v>
      </c>
      <c r="F477" s="58">
        <v>10.92</v>
      </c>
      <c r="G477" s="59">
        <v>39.700000000000003</v>
      </c>
      <c r="H477" s="9">
        <v>39.5</v>
      </c>
      <c r="I477" s="15">
        <f t="shared" si="105"/>
        <v>39.585729999999998</v>
      </c>
      <c r="J477" s="15">
        <f t="shared" si="104"/>
        <v>11.553134075596754</v>
      </c>
      <c r="K477" s="15">
        <f t="shared" si="106"/>
        <v>4.7136787028434748</v>
      </c>
      <c r="L477" s="67">
        <v>31</v>
      </c>
      <c r="M477" s="47">
        <f t="shared" si="107"/>
        <v>146.12403978814771</v>
      </c>
      <c r="N477" s="32"/>
      <c r="O477" s="24">
        <f t="shared" si="111"/>
        <v>7.4273586794287327</v>
      </c>
      <c r="P477" s="90"/>
      <c r="R477" s="82">
        <f>16*(10*D477/$P481)^$Q481*$V477</f>
        <v>63.64006704092953</v>
      </c>
      <c r="S477" s="4"/>
      <c r="T477" s="84">
        <v>0.83</v>
      </c>
      <c r="U477" s="84">
        <v>0.81</v>
      </c>
      <c r="V477" s="84">
        <f t="shared" si="112"/>
        <v>0.82657079999999994</v>
      </c>
    </row>
    <row r="478" spans="1:22">
      <c r="A478" s="9">
        <v>1995</v>
      </c>
      <c r="B478" s="9">
        <v>6</v>
      </c>
      <c r="C478" s="10">
        <f>P!C479</f>
        <v>13.9</v>
      </c>
      <c r="D478" s="11">
        <f>P!D479</f>
        <v>24.95</v>
      </c>
      <c r="E478" s="56" t="s">
        <v>324</v>
      </c>
      <c r="F478" s="58">
        <v>16.739999999999998</v>
      </c>
      <c r="G478" s="59">
        <v>41.9</v>
      </c>
      <c r="H478" s="9">
        <v>41.9</v>
      </c>
      <c r="I478" s="15">
        <f t="shared" si="105"/>
        <v>41.9</v>
      </c>
      <c r="J478" s="15">
        <f t="shared" si="104"/>
        <v>14.437006813914051</v>
      </c>
      <c r="K478" s="15">
        <f t="shared" si="106"/>
        <v>5.8902987800769324</v>
      </c>
      <c r="L478" s="67">
        <v>30</v>
      </c>
      <c r="M478" s="47">
        <f t="shared" si="107"/>
        <v>176.70896340230797</v>
      </c>
      <c r="N478" s="32"/>
      <c r="O478" s="24">
        <f t="shared" si="111"/>
        <v>11.400508587932197</v>
      </c>
      <c r="P478" s="91"/>
      <c r="R478" s="82">
        <f>16*(10*D478/$P481)^$Q481*$V478</f>
        <v>125.54908571562413</v>
      </c>
      <c r="S478" s="4"/>
      <c r="T478" s="84">
        <v>1.03</v>
      </c>
      <c r="U478" s="84">
        <v>1.02</v>
      </c>
      <c r="V478" s="84">
        <f t="shared" si="112"/>
        <v>1.0282854000000001</v>
      </c>
    </row>
    <row r="479" spans="1:22">
      <c r="A479" s="9">
        <v>1995</v>
      </c>
      <c r="B479" s="9">
        <v>7</v>
      </c>
      <c r="C479" s="10">
        <f>P!C480</f>
        <v>24.5</v>
      </c>
      <c r="D479" s="11">
        <f>P!D480</f>
        <v>26.43</v>
      </c>
      <c r="E479" s="56">
        <v>30.8</v>
      </c>
      <c r="F479" s="58">
        <v>18.46</v>
      </c>
      <c r="G479" s="59">
        <v>40.799999999999997</v>
      </c>
      <c r="H479" s="9">
        <v>40.799999999999997</v>
      </c>
      <c r="I479" s="15">
        <f t="shared" si="105"/>
        <v>40.799999999999997</v>
      </c>
      <c r="J479" s="15">
        <f t="shared" si="104"/>
        <v>14.580167669526901</v>
      </c>
      <c r="K479" s="15">
        <f t="shared" si="106"/>
        <v>5.9487084091669749</v>
      </c>
      <c r="L479" s="67">
        <v>31</v>
      </c>
      <c r="M479" s="47">
        <f t="shared" si="107"/>
        <v>184.40996068417621</v>
      </c>
      <c r="N479" s="32"/>
      <c r="O479" s="24">
        <f t="shared" si="111"/>
        <v>12.439832090848144</v>
      </c>
      <c r="P479" s="91"/>
      <c r="R479" s="82">
        <f>16*(10*D479/$P481)^$Q481*$V479</f>
        <v>149.32613970869465</v>
      </c>
      <c r="S479" s="4"/>
      <c r="T479" s="84">
        <v>1.1100000000000001</v>
      </c>
      <c r="U479" s="84">
        <v>1.1299999999999999</v>
      </c>
      <c r="V479" s="84">
        <f t="shared" si="112"/>
        <v>1.1134292000000001</v>
      </c>
    </row>
    <row r="480" spans="1:22">
      <c r="A480" s="9">
        <v>1995</v>
      </c>
      <c r="B480" s="9">
        <v>8</v>
      </c>
      <c r="C480" s="10">
        <f>P!C481</f>
        <v>22</v>
      </c>
      <c r="D480" s="11">
        <f>P!D481</f>
        <v>25.05</v>
      </c>
      <c r="E480" s="56">
        <v>29.28</v>
      </c>
      <c r="F480" s="58">
        <v>17.23</v>
      </c>
      <c r="G480" s="59">
        <v>36.700000000000003</v>
      </c>
      <c r="H480" s="9">
        <v>36.299999999999997</v>
      </c>
      <c r="I480" s="15">
        <f t="shared" si="105"/>
        <v>36.47146</v>
      </c>
      <c r="J480" s="15">
        <f t="shared" si="104"/>
        <v>12.477435535493564</v>
      </c>
      <c r="K480" s="15">
        <f t="shared" si="106"/>
        <v>5.0907936984813738</v>
      </c>
      <c r="L480" s="67">
        <v>31</v>
      </c>
      <c r="M480" s="47">
        <f t="shared" si="107"/>
        <v>157.81460465292258</v>
      </c>
      <c r="N480" s="32"/>
      <c r="O480" s="24">
        <f t="shared" si="111"/>
        <v>11.469759640814207</v>
      </c>
      <c r="P480" s="91"/>
      <c r="R480" s="82">
        <f>16*(10*D480/$P481)^$Q481*$V480</f>
        <v>153.23121088416542</v>
      </c>
      <c r="S480" s="4"/>
      <c r="T480" s="84">
        <v>1.24</v>
      </c>
      <c r="U480" s="84">
        <v>1.28</v>
      </c>
      <c r="V480" s="84">
        <f t="shared" si="112"/>
        <v>1.2468584</v>
      </c>
    </row>
    <row r="481" spans="1:22" s="2" customFormat="1">
      <c r="A481" s="12">
        <v>1995</v>
      </c>
      <c r="B481" s="12">
        <v>9</v>
      </c>
      <c r="C481" s="10">
        <f>P!C482</f>
        <v>79.400000000000006</v>
      </c>
      <c r="D481" s="11">
        <f>P!D482</f>
        <v>20.75</v>
      </c>
      <c r="E481" s="57">
        <v>25.13</v>
      </c>
      <c r="F481" s="57">
        <v>14.31</v>
      </c>
      <c r="G481" s="60">
        <v>30</v>
      </c>
      <c r="H481" s="12">
        <v>29.2</v>
      </c>
      <c r="I481" s="12">
        <f t="shared" si="105"/>
        <v>29.542919999999999</v>
      </c>
      <c r="J481" s="12">
        <f t="shared" si="104"/>
        <v>8.616269358064633</v>
      </c>
      <c r="K481" s="15">
        <f t="shared" si="106"/>
        <v>3.51543789809037</v>
      </c>
      <c r="L481" s="12">
        <v>30</v>
      </c>
      <c r="M481" s="47">
        <f t="shared" si="107"/>
        <v>105.4631369427111</v>
      </c>
      <c r="N481" s="31">
        <f>SUM(M470:M481)</f>
        <v>1115.333585715596</v>
      </c>
      <c r="O481" s="48">
        <f t="shared" si="111"/>
        <v>8.6243191273368023</v>
      </c>
      <c r="P481" s="49">
        <f>SUM(O470:O481)</f>
        <v>71.671163772277893</v>
      </c>
      <c r="Q481" s="81">
        <f>6.75*10^(-7)*P481^3-7.71*10^(-5)*P481^2+1.792*10^(-2)*P481+0.49239</f>
        <v>1.6291995397032877</v>
      </c>
      <c r="R481" s="85">
        <f>16*(10*D481/$P481)^$Q481*$V481</f>
        <v>113.64879201934437</v>
      </c>
      <c r="S481" s="93">
        <f>SUM(R470:R481)</f>
        <v>811.41333339728578</v>
      </c>
      <c r="T481" s="95">
        <v>1.25</v>
      </c>
      <c r="U481" s="95">
        <v>1.29</v>
      </c>
      <c r="V481" s="95">
        <f t="shared" si="112"/>
        <v>1.2568584</v>
      </c>
    </row>
    <row r="482" spans="1:22" ht="18">
      <c r="A482" s="15">
        <v>1995</v>
      </c>
      <c r="B482" s="15">
        <v>10</v>
      </c>
      <c r="C482" s="10">
        <f>P!C483</f>
        <v>0.7</v>
      </c>
      <c r="D482" s="11">
        <f>P!D483</f>
        <v>14.76</v>
      </c>
      <c r="E482" s="56">
        <v>19.309999999999999</v>
      </c>
      <c r="F482" s="58">
        <v>9.26</v>
      </c>
      <c r="G482" s="59">
        <v>22.5</v>
      </c>
      <c r="H482" s="9">
        <v>21.4</v>
      </c>
      <c r="I482" s="15">
        <f t="shared" si="105"/>
        <v>21.871514999999999</v>
      </c>
      <c r="J482" s="15">
        <f t="shared" si="104"/>
        <v>5.1924716014530041</v>
      </c>
      <c r="K482" s="15">
        <f t="shared" si="106"/>
        <v>2.1185284133928257</v>
      </c>
      <c r="L482" s="9">
        <v>31</v>
      </c>
      <c r="M482" s="47">
        <f t="shared" si="107"/>
        <v>65.674380815177599</v>
      </c>
      <c r="N482" s="32"/>
      <c r="O482" s="24">
        <f>(D482/5)^1.514</f>
        <v>5.1493944271555776</v>
      </c>
      <c r="P482" s="43"/>
      <c r="R482" s="82">
        <f>16*(10*D482/$P493)^$Q493*$V482</f>
        <v>69.395047507244712</v>
      </c>
      <c r="S482" s="4"/>
      <c r="T482" s="84">
        <v>1.27</v>
      </c>
      <c r="U482" s="84">
        <v>1.31</v>
      </c>
      <c r="V482" s="84">
        <f>($U482+($T482-$U482)*(($U$1-$V$1)/($U$1-$T$1)))</f>
        <v>1.2768584000000001</v>
      </c>
    </row>
    <row r="483" spans="1:22">
      <c r="A483" s="9">
        <v>1995</v>
      </c>
      <c r="B483" s="9">
        <v>11</v>
      </c>
      <c r="C483" s="10">
        <f>P!C484</f>
        <v>148.4</v>
      </c>
      <c r="D483" s="11">
        <f>P!D484</f>
        <v>8.27</v>
      </c>
      <c r="E483" s="56">
        <v>12.51</v>
      </c>
      <c r="F483" s="58">
        <v>3.95</v>
      </c>
      <c r="G483" s="59">
        <v>16.3</v>
      </c>
      <c r="H483" s="9">
        <v>15.1</v>
      </c>
      <c r="I483" s="15">
        <f t="shared" si="105"/>
        <v>15.614380000000001</v>
      </c>
      <c r="J483" s="15">
        <f t="shared" si="104"/>
        <v>2.739242579949194</v>
      </c>
      <c r="K483" s="15">
        <f t="shared" si="106"/>
        <v>1.1176109726192711</v>
      </c>
      <c r="L483" s="67">
        <v>30</v>
      </c>
      <c r="M483" s="47">
        <f t="shared" si="107"/>
        <v>33.528329178578133</v>
      </c>
      <c r="N483" s="32"/>
      <c r="O483" s="24">
        <f t="shared" ref="O483:O493" si="113">(D483/5)^1.514</f>
        <v>2.1422135149816612</v>
      </c>
      <c r="P483" s="90"/>
      <c r="R483" s="82">
        <f>16*(10*D483/$P493)^$Q493*$V483</f>
        <v>26.209308460770718</v>
      </c>
      <c r="S483" s="4"/>
      <c r="T483" s="84">
        <v>1.18</v>
      </c>
      <c r="U483" s="84">
        <v>1.21</v>
      </c>
      <c r="V483" s="84">
        <f>($U483+($T483-$U483)*(($U$1-$V$1)/($U$1-$T$1)))</f>
        <v>1.1851437999999999</v>
      </c>
    </row>
    <row r="484" spans="1:22">
      <c r="A484" s="9">
        <v>1995</v>
      </c>
      <c r="B484" s="9">
        <v>12</v>
      </c>
      <c r="C484" s="10">
        <f>P!C485</f>
        <v>48.7</v>
      </c>
      <c r="D484" s="11">
        <f>P!D485</f>
        <v>7.31</v>
      </c>
      <c r="E484" s="56">
        <v>10.039999999999999</v>
      </c>
      <c r="F484" s="58">
        <v>4.16</v>
      </c>
      <c r="G484" s="59">
        <v>13.6</v>
      </c>
      <c r="H484" s="9">
        <v>12.4</v>
      </c>
      <c r="I484" s="15">
        <f t="shared" si="105"/>
        <v>12.914380000000001</v>
      </c>
      <c r="J484" s="15">
        <f t="shared" si="104"/>
        <v>1.8085760397438166</v>
      </c>
      <c r="K484" s="15">
        <f t="shared" si="106"/>
        <v>0.73789902421547715</v>
      </c>
      <c r="L484" s="67">
        <v>31</v>
      </c>
      <c r="M484" s="47">
        <f t="shared" si="107"/>
        <v>22.874869750679792</v>
      </c>
      <c r="N484" s="32"/>
      <c r="O484" s="24">
        <f t="shared" si="113"/>
        <v>1.7771755191859182</v>
      </c>
      <c r="P484" s="90"/>
      <c r="R484" s="82">
        <f>16*(10*D484/$P493)^$Q493*$V484</f>
        <v>18.990609330753578</v>
      </c>
      <c r="S484" s="4"/>
      <c r="T484" s="84">
        <v>1.04</v>
      </c>
      <c r="U484" s="84">
        <v>1.04</v>
      </c>
      <c r="V484" s="84">
        <f>($U484+($T484-$U484)*(($U$1-$V$1)/($U$1-$T$1)))</f>
        <v>1.04</v>
      </c>
    </row>
    <row r="485" spans="1:22">
      <c r="A485" s="9">
        <v>1996</v>
      </c>
      <c r="B485" s="9">
        <v>1</v>
      </c>
      <c r="C485" s="10">
        <f>P!C486</f>
        <v>19</v>
      </c>
      <c r="D485" s="11" t="str">
        <f>P!D486</f>
        <v>4</v>
      </c>
      <c r="E485" s="56" t="s">
        <v>323</v>
      </c>
      <c r="F485" s="56">
        <v>1.1299999999999999</v>
      </c>
      <c r="G485" s="59">
        <v>15</v>
      </c>
      <c r="H485" s="9">
        <v>13.8</v>
      </c>
      <c r="I485" s="15">
        <f t="shared" si="105"/>
        <v>14.314380000000002</v>
      </c>
      <c r="J485" s="15">
        <f t="shared" si="104"/>
        <v>1.7150426549199957</v>
      </c>
      <c r="K485" s="15">
        <f t="shared" si="106"/>
        <v>0.69973740320735822</v>
      </c>
      <c r="L485" s="67">
        <v>31</v>
      </c>
      <c r="M485" s="47">
        <f t="shared" si="107"/>
        <v>21.691859499428105</v>
      </c>
      <c r="N485" s="32"/>
      <c r="O485" s="24">
        <f t="shared" si="113"/>
        <v>0.71330988141935747</v>
      </c>
      <c r="P485" s="90"/>
      <c r="R485" s="82">
        <f>16*(10*D485/$P493)^$Q493*$V485</f>
        <v>6.8512579136701319</v>
      </c>
      <c r="S485" s="4"/>
      <c r="T485" s="84">
        <v>0.96</v>
      </c>
      <c r="U485" s="84">
        <v>0.94</v>
      </c>
      <c r="V485" s="84">
        <f>($U485+($T485-$U485)*(($U$1-$V$1)/($U$1-$T$1)))</f>
        <v>0.95657079999999994</v>
      </c>
    </row>
    <row r="486" spans="1:22">
      <c r="A486" s="9">
        <v>1996</v>
      </c>
      <c r="B486" s="9">
        <v>2</v>
      </c>
      <c r="C486" s="10">
        <f>P!C487</f>
        <v>135</v>
      </c>
      <c r="D486" s="11">
        <f>P!D487</f>
        <v>4.5599999999999996</v>
      </c>
      <c r="E486" s="56" t="s">
        <v>322</v>
      </c>
      <c r="F486" s="56">
        <v>1.19</v>
      </c>
      <c r="G486" s="59">
        <v>20.04</v>
      </c>
      <c r="H486" s="9">
        <v>19.2</v>
      </c>
      <c r="I486" s="15">
        <f t="shared" si="105"/>
        <v>19.560065999999999</v>
      </c>
      <c r="J486" s="15">
        <f t="shared" si="104"/>
        <v>2.5901607338123713</v>
      </c>
      <c r="K486" s="15">
        <f t="shared" si="106"/>
        <v>1.0567855793954475</v>
      </c>
      <c r="L486" s="67">
        <v>29</v>
      </c>
      <c r="M486" s="47">
        <f t="shared" si="107"/>
        <v>30.646781802467977</v>
      </c>
      <c r="N486" s="32"/>
      <c r="O486" s="24">
        <f t="shared" si="113"/>
        <v>0.86982559981903274</v>
      </c>
      <c r="P486" s="90"/>
      <c r="R486" s="82">
        <f>16*(10*D486/$P493)^$Q493*$V486</f>
        <v>7.2252832567600507</v>
      </c>
      <c r="S486" s="4"/>
      <c r="T486" s="84">
        <v>0.83</v>
      </c>
      <c r="U486" s="84">
        <v>0.79</v>
      </c>
      <c r="V486" s="84">
        <f>($U486+($T486-$U486)*(($U$1-$V$1)/($U$1-$T$1)))</f>
        <v>0.82314159999999992</v>
      </c>
    </row>
    <row r="487" spans="1:22">
      <c r="A487" s="9">
        <v>1996</v>
      </c>
      <c r="B487" s="9">
        <v>3</v>
      </c>
      <c r="C487" s="10">
        <f>P!C488</f>
        <v>46</v>
      </c>
      <c r="D487" s="11">
        <f>P!D488</f>
        <v>5.19</v>
      </c>
      <c r="E487" s="56" t="s">
        <v>321</v>
      </c>
      <c r="F487" s="56">
        <v>1.21</v>
      </c>
      <c r="G487" s="59">
        <v>27.2</v>
      </c>
      <c r="H487" s="9">
        <v>26.3</v>
      </c>
      <c r="I487" s="15">
        <f t="shared" si="105"/>
        <v>26.685785000000003</v>
      </c>
      <c r="J487" s="15">
        <f t="shared" si="104"/>
        <v>3.7651890484720822</v>
      </c>
      <c r="K487" s="15">
        <f t="shared" si="106"/>
        <v>1.5361971317766094</v>
      </c>
      <c r="L487" s="67">
        <v>31</v>
      </c>
      <c r="M487" s="47">
        <f t="shared" si="107"/>
        <v>47.622111085074891</v>
      </c>
      <c r="N487" s="32"/>
      <c r="O487" s="24">
        <f t="shared" si="113"/>
        <v>1.0580904466423142</v>
      </c>
      <c r="P487" s="90"/>
      <c r="R487" s="82">
        <f>16*(10*D487/$P493)^$Q493*$V487</f>
        <v>8.5812613282826558</v>
      </c>
      <c r="S487" s="4"/>
      <c r="T487" s="84">
        <v>0.81</v>
      </c>
      <c r="U487" s="84">
        <v>0.75</v>
      </c>
      <c r="V487" s="84">
        <f t="shared" ref="V487:V493" si="114">($U487+($T487-$U487)*(($U$1-$V$1)/($U$1-$T$1)))</f>
        <v>0.79971239999999999</v>
      </c>
    </row>
    <row r="488" spans="1:22">
      <c r="A488" s="9">
        <v>1996</v>
      </c>
      <c r="B488" s="9">
        <v>4</v>
      </c>
      <c r="C488" s="10">
        <f>P!C489</f>
        <v>52.5</v>
      </c>
      <c r="D488" s="11">
        <f>P!D489</f>
        <v>12.22</v>
      </c>
      <c r="E488" s="56" t="s">
        <v>320</v>
      </c>
      <c r="F488" s="56">
        <v>6.37</v>
      </c>
      <c r="G488" s="59">
        <v>34.700000000000003</v>
      </c>
      <c r="H488" s="9">
        <v>34.1</v>
      </c>
      <c r="I488" s="15">
        <f t="shared" si="105"/>
        <v>34.357190000000003</v>
      </c>
      <c r="J488" s="15">
        <f t="shared" si="104"/>
        <v>7.4715721842906246</v>
      </c>
      <c r="K488" s="15">
        <f t="shared" si="106"/>
        <v>3.0484014511905748</v>
      </c>
      <c r="L488" s="67">
        <v>30</v>
      </c>
      <c r="M488" s="47">
        <f t="shared" si="107"/>
        <v>91.452043535717252</v>
      </c>
      <c r="N488" s="32"/>
      <c r="O488" s="24">
        <f t="shared" si="113"/>
        <v>3.8688796404701247</v>
      </c>
      <c r="P488" s="90"/>
      <c r="R488" s="82">
        <f>16*(10*D488/$P493)^$Q493*$V488</f>
        <v>33.775475954654127</v>
      </c>
      <c r="S488" s="4"/>
      <c r="T488" s="84">
        <v>0.84</v>
      </c>
      <c r="U488" s="84">
        <v>0.8</v>
      </c>
      <c r="V488" s="84">
        <f t="shared" si="114"/>
        <v>0.83314159999999993</v>
      </c>
    </row>
    <row r="489" spans="1:22">
      <c r="A489" s="9">
        <v>1996</v>
      </c>
      <c r="B489" s="9">
        <v>5</v>
      </c>
      <c r="C489" s="10">
        <f>P!C490</f>
        <v>14.5</v>
      </c>
      <c r="D489" s="11">
        <f>P!D490</f>
        <v>20.67</v>
      </c>
      <c r="E489" s="56" t="s">
        <v>319</v>
      </c>
      <c r="F489" s="56">
        <v>14.18</v>
      </c>
      <c r="G489" s="59">
        <v>39.700000000000003</v>
      </c>
      <c r="H489" s="9">
        <v>39.5</v>
      </c>
      <c r="I489" s="15">
        <f t="shared" si="105"/>
        <v>39.585729999999998</v>
      </c>
      <c r="J489" s="15">
        <f t="shared" si="104"/>
        <v>11.441181895467516</v>
      </c>
      <c r="K489" s="15">
        <f t="shared" si="106"/>
        <v>4.6680022133507464</v>
      </c>
      <c r="L489" s="67">
        <v>31</v>
      </c>
      <c r="M489" s="47">
        <f t="shared" si="107"/>
        <v>144.70806861387314</v>
      </c>
      <c r="N489" s="32"/>
      <c r="O489" s="24">
        <f t="shared" si="113"/>
        <v>8.5740279527535517</v>
      </c>
      <c r="P489" s="90"/>
      <c r="R489" s="82">
        <f>16*(10*D489/$P493)^$Q493*$V489</f>
        <v>75.766975392557868</v>
      </c>
      <c r="S489" s="4"/>
      <c r="T489" s="84">
        <v>0.83</v>
      </c>
      <c r="U489" s="84">
        <v>0.81</v>
      </c>
      <c r="V489" s="84">
        <f t="shared" si="114"/>
        <v>0.82657079999999994</v>
      </c>
    </row>
    <row r="490" spans="1:22">
      <c r="A490" s="9">
        <v>1996</v>
      </c>
      <c r="B490" s="9">
        <v>6</v>
      </c>
      <c r="C490" s="10">
        <f>P!C491</f>
        <v>13.1</v>
      </c>
      <c r="D490" s="11">
        <f>P!D491</f>
        <v>24.24</v>
      </c>
      <c r="E490" s="56" t="s">
        <v>318</v>
      </c>
      <c r="F490" s="56">
        <v>15.22</v>
      </c>
      <c r="G490" s="59">
        <v>41.9</v>
      </c>
      <c r="H490" s="9">
        <v>41.9</v>
      </c>
      <c r="I490" s="15">
        <f t="shared" si="105"/>
        <v>41.9</v>
      </c>
      <c r="J490" s="15">
        <f t="shared" si="104"/>
        <v>14.808388354856161</v>
      </c>
      <c r="K490" s="15">
        <f t="shared" si="106"/>
        <v>6.0418224487813132</v>
      </c>
      <c r="L490" s="67">
        <v>30</v>
      </c>
      <c r="M490" s="47">
        <f t="shared" si="107"/>
        <v>181.25467346343939</v>
      </c>
      <c r="N490" s="32"/>
      <c r="O490" s="24">
        <f t="shared" si="113"/>
        <v>10.912940649836049</v>
      </c>
      <c r="P490" s="91"/>
      <c r="R490" s="82">
        <f>16*(10*D490/$P493)^$Q493*$V490</f>
        <v>120.70156284928299</v>
      </c>
      <c r="S490" s="4"/>
      <c r="T490" s="84">
        <v>1.03</v>
      </c>
      <c r="U490" s="84">
        <v>1.02</v>
      </c>
      <c r="V490" s="84">
        <f t="shared" si="114"/>
        <v>1.0282854000000001</v>
      </c>
    </row>
    <row r="491" spans="1:22">
      <c r="A491" s="9">
        <v>1996</v>
      </c>
      <c r="B491" s="9">
        <v>7</v>
      </c>
      <c r="C491" s="10">
        <f>P!C492</f>
        <v>0</v>
      </c>
      <c r="D491" s="11">
        <f>P!D492</f>
        <v>26.5</v>
      </c>
      <c r="E491" s="56">
        <v>30.77</v>
      </c>
      <c r="F491" s="56" t="s">
        <v>5</v>
      </c>
      <c r="G491" s="59">
        <v>40.799999999999997</v>
      </c>
      <c r="H491" s="9">
        <v>40.799999999999997</v>
      </c>
      <c r="I491" s="15">
        <f t="shared" si="105"/>
        <v>40.799999999999997</v>
      </c>
      <c r="J491" s="15">
        <f t="shared" si="104"/>
        <v>14.855496588991793</v>
      </c>
      <c r="K491" s="15">
        <f t="shared" si="106"/>
        <v>6.061042608308651</v>
      </c>
      <c r="L491" s="67">
        <v>31</v>
      </c>
      <c r="M491" s="47">
        <f t="shared" si="107"/>
        <v>187.89232085756819</v>
      </c>
      <c r="N491" s="32"/>
      <c r="O491" s="24">
        <f t="shared" si="113"/>
        <v>12.489747731868778</v>
      </c>
      <c r="P491" s="91"/>
      <c r="R491" s="82">
        <f>16*(10*D491/$P493)^$Q493*$V491</f>
        <v>150.09013746457282</v>
      </c>
      <c r="S491" s="4"/>
      <c r="T491" s="84">
        <v>1.1100000000000001</v>
      </c>
      <c r="U491" s="84">
        <v>1.1299999999999999</v>
      </c>
      <c r="V491" s="84">
        <f t="shared" si="114"/>
        <v>1.1134292000000001</v>
      </c>
    </row>
    <row r="492" spans="1:22">
      <c r="A492" s="9">
        <v>1996</v>
      </c>
      <c r="B492" s="9">
        <v>8</v>
      </c>
      <c r="C492" s="10">
        <f>P!C493</f>
        <v>11.6</v>
      </c>
      <c r="D492" s="11">
        <f>P!D493</f>
        <v>25.3</v>
      </c>
      <c r="E492" s="56">
        <v>29.59</v>
      </c>
      <c r="F492" s="56">
        <v>17.829999999999998</v>
      </c>
      <c r="G492" s="59">
        <v>36.700000000000003</v>
      </c>
      <c r="H492" s="9">
        <v>36.299999999999997</v>
      </c>
      <c r="I492" s="15">
        <f t="shared" si="105"/>
        <v>36.47146</v>
      </c>
      <c r="J492" s="15">
        <f t="shared" si="104"/>
        <v>12.398293587387446</v>
      </c>
      <c r="K492" s="15">
        <f t="shared" si="106"/>
        <v>5.0585037836540776</v>
      </c>
      <c r="L492" s="67">
        <v>31</v>
      </c>
      <c r="M492" s="47">
        <f t="shared" si="107"/>
        <v>156.81361729327639</v>
      </c>
      <c r="N492" s="32"/>
      <c r="O492" s="24">
        <f t="shared" si="113"/>
        <v>11.643508980915616</v>
      </c>
      <c r="P492" s="91"/>
      <c r="R492" s="82">
        <f>16*(10*D492/$P493)^$Q493*$V492</f>
        <v>156.41136887914226</v>
      </c>
      <c r="S492" s="4"/>
      <c r="T492" s="84">
        <v>1.24</v>
      </c>
      <c r="U492" s="84">
        <v>1.28</v>
      </c>
      <c r="V492" s="84">
        <f t="shared" si="114"/>
        <v>1.2468584</v>
      </c>
    </row>
    <row r="493" spans="1:22" s="2" customFormat="1">
      <c r="A493" s="12">
        <v>1996</v>
      </c>
      <c r="B493" s="12">
        <v>9</v>
      </c>
      <c r="C493" s="10">
        <f>P!C494</f>
        <v>28.9</v>
      </c>
      <c r="D493" s="11">
        <f>P!D494</f>
        <v>19.64</v>
      </c>
      <c r="E493" s="57">
        <v>23.74</v>
      </c>
      <c r="F493" s="57">
        <v>13.89</v>
      </c>
      <c r="G493" s="60">
        <v>30</v>
      </c>
      <c r="H493" s="12">
        <v>29.2</v>
      </c>
      <c r="I493" s="12">
        <f t="shared" si="105"/>
        <v>29.542919999999999</v>
      </c>
      <c r="J493" s="12">
        <f t="shared" si="104"/>
        <v>7.9842699067277474</v>
      </c>
      <c r="K493" s="15">
        <f t="shared" si="106"/>
        <v>3.2575821219449206</v>
      </c>
      <c r="L493" s="12">
        <v>30</v>
      </c>
      <c r="M493" s="47">
        <f t="shared" si="107"/>
        <v>97.727463658347617</v>
      </c>
      <c r="N493" s="31">
        <f>SUM(M482:M493)</f>
        <v>1081.8865195536284</v>
      </c>
      <c r="O493" s="48">
        <f t="shared" si="113"/>
        <v>7.9355241814078319</v>
      </c>
      <c r="P493" s="49">
        <f>SUM(O482:O493)</f>
        <v>67.134638526455802</v>
      </c>
      <c r="Q493" s="81">
        <f>6.75*10^(-7)*P493^3-7.71*10^(-5)*P493^2+1.792*10^(-2)*P493+0.49239</f>
        <v>1.552189800888697</v>
      </c>
      <c r="R493" s="85">
        <f>16*(10*D493/$P493)^$Q493*$V493</f>
        <v>106.42145511677035</v>
      </c>
      <c r="S493" s="93">
        <f>SUM(R482:R493)</f>
        <v>780.41974345446215</v>
      </c>
      <c r="T493" s="95">
        <v>1.25</v>
      </c>
      <c r="U493" s="95">
        <v>1.29</v>
      </c>
      <c r="V493" s="95">
        <f t="shared" si="114"/>
        <v>1.2568584</v>
      </c>
    </row>
    <row r="494" spans="1:22" ht="18">
      <c r="A494" s="9">
        <v>1996</v>
      </c>
      <c r="B494" s="9">
        <v>10</v>
      </c>
      <c r="C494" s="10">
        <f>P!C495</f>
        <v>18.2</v>
      </c>
      <c r="D494" s="11">
        <f>P!D495</f>
        <v>14.75</v>
      </c>
      <c r="E494" s="56">
        <v>18.88</v>
      </c>
      <c r="F494" s="56">
        <v>9.4700000000000006</v>
      </c>
      <c r="G494" s="59">
        <v>22.5</v>
      </c>
      <c r="H494" s="9">
        <v>21.4</v>
      </c>
      <c r="I494" s="15">
        <f t="shared" si="105"/>
        <v>21.871514999999999</v>
      </c>
      <c r="J494" s="15">
        <f t="shared" si="104"/>
        <v>5.0228765859258369</v>
      </c>
      <c r="K494" s="15">
        <f t="shared" si="106"/>
        <v>2.0493336470577415</v>
      </c>
      <c r="L494" s="9">
        <v>31</v>
      </c>
      <c r="M494" s="47">
        <f t="shared" si="107"/>
        <v>63.529343058789983</v>
      </c>
      <c r="N494" s="32"/>
      <c r="O494" s="24">
        <f>(D494/5)^1.514</f>
        <v>5.1441133800362078</v>
      </c>
      <c r="P494" s="43"/>
      <c r="R494" s="82">
        <f>16*(10*D494/$P505)^$Q505*$V494</f>
        <v>69.775528502962985</v>
      </c>
      <c r="S494" s="4"/>
      <c r="T494" s="84">
        <v>1.27</v>
      </c>
      <c r="U494" s="84">
        <v>1.31</v>
      </c>
      <c r="V494" s="84">
        <f>($U494+($T494-$U494)*(($U$1-$V$1)/($U$1-$T$1)))</f>
        <v>1.2768584000000001</v>
      </c>
    </row>
    <row r="495" spans="1:22">
      <c r="A495" s="9">
        <v>1996</v>
      </c>
      <c r="B495" s="9">
        <v>11</v>
      </c>
      <c r="C495" s="10">
        <f>P!C496</f>
        <v>117.6</v>
      </c>
      <c r="D495" s="11">
        <f>P!D496</f>
        <v>11.64</v>
      </c>
      <c r="E495" s="56">
        <v>16.04</v>
      </c>
      <c r="F495" s="56">
        <v>6.38</v>
      </c>
      <c r="G495" s="59">
        <v>16.3</v>
      </c>
      <c r="H495" s="9">
        <v>15.1</v>
      </c>
      <c r="I495" s="15">
        <f t="shared" si="105"/>
        <v>15.614380000000001</v>
      </c>
      <c r="J495" s="15">
        <f t="shared" si="104"/>
        <v>3.2860861825463537</v>
      </c>
      <c r="K495" s="15">
        <f t="shared" si="106"/>
        <v>1.3407231624789122</v>
      </c>
      <c r="L495" s="67">
        <v>30</v>
      </c>
      <c r="M495" s="47">
        <f t="shared" si="107"/>
        <v>40.221694874367365</v>
      </c>
      <c r="N495" s="32"/>
      <c r="O495" s="24">
        <f t="shared" ref="O495:O505" si="115">(D495/5)^1.514</f>
        <v>3.594282642772304</v>
      </c>
      <c r="P495" s="90"/>
      <c r="R495" s="82">
        <f>16*(10*D495/$P505)^$Q505*$V495</f>
        <v>44.960073466425847</v>
      </c>
      <c r="S495" s="4"/>
      <c r="T495" s="84">
        <v>1.18</v>
      </c>
      <c r="U495" s="84">
        <v>1.21</v>
      </c>
      <c r="V495" s="84">
        <f>($U495+($T495-$U495)*(($U$1-$V$1)/($U$1-$T$1)))</f>
        <v>1.1851437999999999</v>
      </c>
    </row>
    <row r="496" spans="1:22">
      <c r="A496" s="9">
        <v>1996</v>
      </c>
      <c r="B496" s="9">
        <v>12</v>
      </c>
      <c r="C496" s="10">
        <f>P!C497</f>
        <v>79.7</v>
      </c>
      <c r="D496" s="11">
        <f>P!D497</f>
        <v>8.77</v>
      </c>
      <c r="E496" s="56">
        <v>11.84</v>
      </c>
      <c r="F496" s="56">
        <v>5.88</v>
      </c>
      <c r="G496" s="59">
        <v>13.6</v>
      </c>
      <c r="H496" s="9">
        <v>12.4</v>
      </c>
      <c r="I496" s="15">
        <f t="shared" si="105"/>
        <v>12.914380000000001</v>
      </c>
      <c r="J496" s="15">
        <f t="shared" si="104"/>
        <v>1.9267088022643946</v>
      </c>
      <c r="K496" s="15">
        <f t="shared" si="106"/>
        <v>0.7860971913238729</v>
      </c>
      <c r="L496" s="67">
        <v>31</v>
      </c>
      <c r="M496" s="47">
        <f t="shared" si="107"/>
        <v>24.369012931040061</v>
      </c>
      <c r="N496" s="32"/>
      <c r="O496" s="24">
        <f t="shared" si="115"/>
        <v>2.3413201230424945</v>
      </c>
      <c r="P496" s="90"/>
      <c r="R496" s="82">
        <f>16*(10*D496/$P505)^$Q505*$V496</f>
        <v>25.502508205201419</v>
      </c>
      <c r="S496" s="4"/>
      <c r="T496" s="84">
        <v>1.04</v>
      </c>
      <c r="U496" s="84">
        <v>1.04</v>
      </c>
      <c r="V496" s="84">
        <f>($U496+($T496-$U496)*(($U$1-$V$1)/($U$1-$T$1)))</f>
        <v>1.04</v>
      </c>
    </row>
    <row r="497" spans="1:22">
      <c r="A497" s="9">
        <v>1997</v>
      </c>
      <c r="B497" s="9">
        <v>1</v>
      </c>
      <c r="C497" s="10">
        <f>P!C498</f>
        <v>30.1</v>
      </c>
      <c r="D497" s="11">
        <f>P!D498</f>
        <v>5.47</v>
      </c>
      <c r="E497" s="56" t="s">
        <v>317</v>
      </c>
      <c r="F497" s="56">
        <v>1.35</v>
      </c>
      <c r="G497" s="59">
        <v>15</v>
      </c>
      <c r="H497" s="9">
        <v>13.8</v>
      </c>
      <c r="I497" s="15">
        <f t="shared" si="105"/>
        <v>14.314380000000002</v>
      </c>
      <c r="J497" s="15">
        <f t="shared" si="104"/>
        <v>2.1628476157397243</v>
      </c>
      <c r="K497" s="15">
        <f t="shared" si="106"/>
        <v>0.88244182722180742</v>
      </c>
      <c r="L497" s="67">
        <v>31</v>
      </c>
      <c r="M497" s="47">
        <f t="shared" si="107"/>
        <v>27.35569664387603</v>
      </c>
      <c r="N497" s="32"/>
      <c r="O497" s="24">
        <f t="shared" si="115"/>
        <v>1.1457034622398705</v>
      </c>
      <c r="P497" s="90"/>
      <c r="R497" s="82">
        <f>16*(10*D497/$P505)^$Q505*$V497</f>
        <v>11.331411676923686</v>
      </c>
      <c r="S497" s="4"/>
      <c r="T497" s="84">
        <v>0.96</v>
      </c>
      <c r="U497" s="84">
        <v>0.94</v>
      </c>
      <c r="V497" s="84">
        <f>($U497+($T497-$U497)*(($U$1-$V$1)/($U$1-$T$1)))</f>
        <v>0.95657079999999994</v>
      </c>
    </row>
    <row r="498" spans="1:22">
      <c r="A498" s="9">
        <v>1997</v>
      </c>
      <c r="B498" s="9">
        <v>2</v>
      </c>
      <c r="C498" s="10">
        <f>P!C499</f>
        <v>11</v>
      </c>
      <c r="D498" s="11">
        <f>P!D499</f>
        <v>5.54</v>
      </c>
      <c r="E498" s="56" t="s">
        <v>316</v>
      </c>
      <c r="F498" s="56">
        <v>0.56999999999999995</v>
      </c>
      <c r="G498" s="59">
        <v>20.04</v>
      </c>
      <c r="H498" s="9">
        <v>19.2</v>
      </c>
      <c r="I498" s="15">
        <f t="shared" si="105"/>
        <v>19.560065999999999</v>
      </c>
      <c r="J498" s="15">
        <f t="shared" si="104"/>
        <v>3.278697212390647</v>
      </c>
      <c r="K498" s="15">
        <f t="shared" si="106"/>
        <v>1.3377084626553839</v>
      </c>
      <c r="L498" s="67">
        <v>29</v>
      </c>
      <c r="M498" s="47">
        <f t="shared" si="107"/>
        <v>38.793545417006136</v>
      </c>
      <c r="N498" s="32"/>
      <c r="O498" s="24">
        <f t="shared" si="115"/>
        <v>1.1679740593796717</v>
      </c>
      <c r="P498" s="90"/>
      <c r="R498" s="82">
        <f>16*(10*D498/$P505)^$Q505*$V498</f>
        <v>9.9438166819460552</v>
      </c>
      <c r="S498" s="4"/>
      <c r="T498" s="84">
        <v>0.83</v>
      </c>
      <c r="U498" s="84">
        <v>0.79</v>
      </c>
      <c r="V498" s="84">
        <f>($U498+($T498-$U498)*(($U$1-$V$1)/($U$1-$T$1)))</f>
        <v>0.82314159999999992</v>
      </c>
    </row>
    <row r="499" spans="1:22">
      <c r="A499" s="9">
        <v>1997</v>
      </c>
      <c r="B499" s="9">
        <v>3</v>
      </c>
      <c r="C499" s="10">
        <f>P!C500</f>
        <v>59</v>
      </c>
      <c r="D499" s="11">
        <f>P!D500</f>
        <v>7.19</v>
      </c>
      <c r="E499" s="56" t="s">
        <v>315</v>
      </c>
      <c r="F499" s="56">
        <v>2.14</v>
      </c>
      <c r="G499" s="59">
        <v>27.2</v>
      </c>
      <c r="H499" s="9">
        <v>26.3</v>
      </c>
      <c r="I499" s="15">
        <f t="shared" si="105"/>
        <v>26.685785000000003</v>
      </c>
      <c r="J499" s="15">
        <f t="shared" si="104"/>
        <v>4.6750034085479637</v>
      </c>
      <c r="K499" s="15">
        <f t="shared" si="106"/>
        <v>1.9074013906875691</v>
      </c>
      <c r="L499" s="67">
        <v>31</v>
      </c>
      <c r="M499" s="47">
        <f t="shared" si="107"/>
        <v>59.129443111314643</v>
      </c>
      <c r="N499" s="32"/>
      <c r="O499" s="24">
        <f t="shared" si="115"/>
        <v>1.7331931082816145</v>
      </c>
      <c r="P499" s="90"/>
      <c r="R499" s="82">
        <f>16*(10*D499/$P505)^$Q505*$V499</f>
        <v>14.438281635672707</v>
      </c>
      <c r="S499" s="4"/>
      <c r="T499" s="84">
        <v>0.81</v>
      </c>
      <c r="U499" s="84">
        <v>0.75</v>
      </c>
      <c r="V499" s="84">
        <f t="shared" ref="V499:V505" si="116">($U499+($T499-$U499)*(($U$1-$V$1)/($U$1-$T$1)))</f>
        <v>0.79971239999999999</v>
      </c>
    </row>
    <row r="500" spans="1:22">
      <c r="A500" s="9">
        <v>1997</v>
      </c>
      <c r="B500" s="9">
        <v>4</v>
      </c>
      <c r="C500" s="10">
        <f>P!C501</f>
        <v>51.7</v>
      </c>
      <c r="D500" s="11">
        <f>P!D501</f>
        <v>10.130000000000001</v>
      </c>
      <c r="E500" s="56" t="s">
        <v>314</v>
      </c>
      <c r="F500" s="56">
        <v>5.13</v>
      </c>
      <c r="G500" s="59">
        <v>34.700000000000003</v>
      </c>
      <c r="H500" s="9">
        <v>34.1</v>
      </c>
      <c r="I500" s="15">
        <f t="shared" si="105"/>
        <v>34.357190000000003</v>
      </c>
      <c r="J500" s="15">
        <f t="shared" si="104"/>
        <v>6.3776347894949081</v>
      </c>
      <c r="K500" s="15">
        <f t="shared" si="106"/>
        <v>2.6020749941139223</v>
      </c>
      <c r="L500" s="67">
        <v>30</v>
      </c>
      <c r="M500" s="47">
        <f t="shared" si="107"/>
        <v>78.062249823417673</v>
      </c>
      <c r="N500" s="32"/>
      <c r="O500" s="24">
        <f t="shared" si="115"/>
        <v>2.9124073185293229</v>
      </c>
      <c r="P500" s="90"/>
      <c r="R500" s="82">
        <f>16*(10*D500/$P505)^$Q505*$V500</f>
        <v>25.513386137767721</v>
      </c>
      <c r="S500" s="4"/>
      <c r="T500" s="84">
        <v>0.84</v>
      </c>
      <c r="U500" s="84">
        <v>0.8</v>
      </c>
      <c r="V500" s="84">
        <f t="shared" si="116"/>
        <v>0.83314159999999993</v>
      </c>
    </row>
    <row r="501" spans="1:22">
      <c r="A501" s="9">
        <v>1997</v>
      </c>
      <c r="B501" s="9">
        <v>5</v>
      </c>
      <c r="C501" s="10">
        <f>P!C502</f>
        <v>12.1</v>
      </c>
      <c r="D501" s="11">
        <f>P!D502</f>
        <v>19.13</v>
      </c>
      <c r="E501" s="56">
        <v>23.34</v>
      </c>
      <c r="F501" s="56">
        <v>12.17</v>
      </c>
      <c r="G501" s="59">
        <v>39.700000000000003</v>
      </c>
      <c r="H501" s="9">
        <v>39.5</v>
      </c>
      <c r="I501" s="15">
        <f t="shared" si="105"/>
        <v>39.585729999999998</v>
      </c>
      <c r="J501" s="15">
        <f t="shared" si="104"/>
        <v>11.237569440574754</v>
      </c>
      <c r="K501" s="15">
        <f t="shared" si="106"/>
        <v>4.5849283317544991</v>
      </c>
      <c r="L501" s="67">
        <v>31</v>
      </c>
      <c r="M501" s="47">
        <f t="shared" si="107"/>
        <v>142.13277828438947</v>
      </c>
      <c r="N501" s="32"/>
      <c r="O501" s="24">
        <f t="shared" si="115"/>
        <v>7.6256326132286407</v>
      </c>
      <c r="P501" s="90"/>
      <c r="R501" s="82">
        <f>16*(10*D501/$P505)^$Q505*$V501</f>
        <v>67.435267417019134</v>
      </c>
      <c r="S501" s="4"/>
      <c r="T501" s="84">
        <v>0.83</v>
      </c>
      <c r="U501" s="84">
        <v>0.81</v>
      </c>
      <c r="V501" s="84">
        <f t="shared" si="116"/>
        <v>0.82657079999999994</v>
      </c>
    </row>
    <row r="502" spans="1:22">
      <c r="A502" s="9">
        <v>1997</v>
      </c>
      <c r="B502" s="9">
        <v>6</v>
      </c>
      <c r="C502" s="10">
        <f>P!C503</f>
        <v>20.399999999999999</v>
      </c>
      <c r="D502" s="11">
        <f>P!D503</f>
        <v>23.98</v>
      </c>
      <c r="E502" s="56" t="s">
        <v>313</v>
      </c>
      <c r="F502" s="56" t="s">
        <v>459</v>
      </c>
      <c r="G502" s="59">
        <v>41.9</v>
      </c>
      <c r="H502" s="9">
        <v>41.9</v>
      </c>
      <c r="I502" s="15">
        <f t="shared" si="105"/>
        <v>41.9</v>
      </c>
      <c r="J502" s="15">
        <f t="shared" si="104"/>
        <v>13.825065487461931</v>
      </c>
      <c r="K502" s="15">
        <f t="shared" si="106"/>
        <v>5.6406267188844676</v>
      </c>
      <c r="L502" s="67">
        <v>30</v>
      </c>
      <c r="M502" s="47">
        <f t="shared" si="107"/>
        <v>169.21880156653404</v>
      </c>
      <c r="N502" s="32"/>
      <c r="O502" s="24">
        <f t="shared" si="115"/>
        <v>10.736211789431279</v>
      </c>
      <c r="P502" s="91"/>
      <c r="R502" s="82">
        <f>16*(10*D502/$P505)^$Q505*$V502</f>
        <v>118.84300775275044</v>
      </c>
      <c r="S502" s="4"/>
      <c r="T502" s="84">
        <v>1.03</v>
      </c>
      <c r="U502" s="84">
        <v>1.02</v>
      </c>
      <c r="V502" s="84">
        <f t="shared" si="116"/>
        <v>1.0282854000000001</v>
      </c>
    </row>
    <row r="503" spans="1:22">
      <c r="A503" s="9">
        <v>1997</v>
      </c>
      <c r="B503" s="9">
        <v>7</v>
      </c>
      <c r="C503" s="10">
        <f>P!C504</f>
        <v>16.899999999999999</v>
      </c>
      <c r="D503" s="11">
        <f>P!D504</f>
        <v>26.04</v>
      </c>
      <c r="E503" s="56">
        <v>30.15</v>
      </c>
      <c r="F503" s="56">
        <v>17.93</v>
      </c>
      <c r="G503" s="59">
        <v>40.799999999999997</v>
      </c>
      <c r="H503" s="9">
        <v>40.799999999999997</v>
      </c>
      <c r="I503" s="15">
        <f t="shared" si="105"/>
        <v>40.799999999999997</v>
      </c>
      <c r="J503" s="15">
        <f t="shared" si="104"/>
        <v>14.381167596723825</v>
      </c>
      <c r="K503" s="15">
        <f t="shared" si="106"/>
        <v>5.8675163794633205</v>
      </c>
      <c r="L503" s="67">
        <v>31</v>
      </c>
      <c r="M503" s="47">
        <f t="shared" si="107"/>
        <v>181.89300776336293</v>
      </c>
      <c r="N503" s="32"/>
      <c r="O503" s="24">
        <f t="shared" si="115"/>
        <v>12.162976201797632</v>
      </c>
      <c r="P503" s="91"/>
      <c r="R503" s="82">
        <f>16*(10*D503/$P505)^$Q505*$V503</f>
        <v>146.11270968285172</v>
      </c>
      <c r="S503" s="4"/>
      <c r="T503" s="84">
        <v>1.1100000000000001</v>
      </c>
      <c r="U503" s="84">
        <v>1.1299999999999999</v>
      </c>
      <c r="V503" s="84">
        <f t="shared" si="116"/>
        <v>1.1134292000000001</v>
      </c>
    </row>
    <row r="504" spans="1:22">
      <c r="A504" s="9">
        <v>1997</v>
      </c>
      <c r="B504" s="9">
        <v>8</v>
      </c>
      <c r="C504" s="10">
        <f>P!C505</f>
        <v>48.6</v>
      </c>
      <c r="D504" s="11">
        <f>P!D505</f>
        <v>23.39</v>
      </c>
      <c r="E504" s="56">
        <v>28.41</v>
      </c>
      <c r="F504" s="56">
        <v>14.79</v>
      </c>
      <c r="G504" s="59">
        <v>36.700000000000003</v>
      </c>
      <c r="H504" s="9">
        <v>36.299999999999997</v>
      </c>
      <c r="I504" s="15">
        <f t="shared" si="105"/>
        <v>36.47146</v>
      </c>
      <c r="J504" s="15">
        <f t="shared" si="104"/>
        <v>12.751501631443634</v>
      </c>
      <c r="K504" s="15">
        <f t="shared" si="106"/>
        <v>5.2026126656290028</v>
      </c>
      <c r="L504" s="67">
        <v>31</v>
      </c>
      <c r="M504" s="47">
        <f t="shared" si="107"/>
        <v>161.28099263449909</v>
      </c>
      <c r="N504" s="32" t="s">
        <v>467</v>
      </c>
      <c r="O504" s="24">
        <f t="shared" si="115"/>
        <v>10.338824641632581</v>
      </c>
      <c r="P504" s="91"/>
      <c r="R504" s="82">
        <f>16*(10*D504/$P505)^$Q505*$V504</f>
        <v>138.67621744467391</v>
      </c>
      <c r="S504" s="4"/>
      <c r="T504" s="84">
        <v>1.24</v>
      </c>
      <c r="U504" s="84">
        <v>1.28</v>
      </c>
      <c r="V504" s="84">
        <f t="shared" si="116"/>
        <v>1.2468584</v>
      </c>
    </row>
    <row r="505" spans="1:22" s="2" customFormat="1">
      <c r="A505" s="12">
        <v>1997</v>
      </c>
      <c r="B505" s="12">
        <v>9</v>
      </c>
      <c r="C505" s="10">
        <f>P!C506</f>
        <v>0</v>
      </c>
      <c r="D505" s="11">
        <f>P!D506</f>
        <v>19.05</v>
      </c>
      <c r="E505" s="57">
        <v>25.05</v>
      </c>
      <c r="F505" s="57">
        <v>10.71</v>
      </c>
      <c r="G505" s="60">
        <v>30</v>
      </c>
      <c r="H505" s="12">
        <v>29.2</v>
      </c>
      <c r="I505" s="12">
        <f t="shared" si="105"/>
        <v>29.542919999999999</v>
      </c>
      <c r="J505" s="12">
        <f t="shared" si="104"/>
        <v>9.4818552766784681</v>
      </c>
      <c r="K505" s="15">
        <f t="shared" si="106"/>
        <v>3.8685969528848148</v>
      </c>
      <c r="L505" s="12">
        <v>30</v>
      </c>
      <c r="M505" s="47">
        <f t="shared" si="107"/>
        <v>116.05790858654444</v>
      </c>
      <c r="N505" s="31">
        <f>SUM(M494:M505)</f>
        <v>1102.0444746951418</v>
      </c>
      <c r="O505" s="48">
        <f t="shared" si="115"/>
        <v>7.5774034814964306</v>
      </c>
      <c r="P505" s="49">
        <f>SUM(O494:O505)</f>
        <v>66.480042821868054</v>
      </c>
      <c r="Q505" s="81">
        <f>6.75*10^(-7)*P505^3-7.71*10^(-5)*P505^2+1.792*10^(-2)*P505+0.49239</f>
        <v>1.5412865914029741</v>
      </c>
      <c r="R505" s="85">
        <f>16*(10*D505/$P505)^$Q505*$V505</f>
        <v>101.87983919969702</v>
      </c>
      <c r="S505" s="93">
        <f>SUM(R494:R505)</f>
        <v>774.41204780389262</v>
      </c>
      <c r="T505" s="95">
        <v>1.25</v>
      </c>
      <c r="U505" s="95">
        <v>1.29</v>
      </c>
      <c r="V505" s="95">
        <f t="shared" si="116"/>
        <v>1.2568584</v>
      </c>
    </row>
    <row r="506" spans="1:22" ht="18">
      <c r="A506" s="9">
        <v>1997</v>
      </c>
      <c r="B506" s="9">
        <v>10</v>
      </c>
      <c r="C506" s="10">
        <f>P!C507</f>
        <v>73.5</v>
      </c>
      <c r="D506" s="11">
        <f>P!D507</f>
        <v>13.69</v>
      </c>
      <c r="E506" s="56">
        <v>19.64</v>
      </c>
      <c r="F506" s="56">
        <v>6.7</v>
      </c>
      <c r="G506" s="59">
        <v>22.5</v>
      </c>
      <c r="H506" s="9">
        <v>21.4</v>
      </c>
      <c r="I506" s="15">
        <f t="shared" si="105"/>
        <v>21.871514999999999</v>
      </c>
      <c r="J506" s="15">
        <f t="shared" si="104"/>
        <v>5.6983156368744767</v>
      </c>
      <c r="K506" s="15">
        <f t="shared" si="106"/>
        <v>2.3249127798447864</v>
      </c>
      <c r="L506" s="9">
        <v>31</v>
      </c>
      <c r="M506" s="47">
        <f t="shared" si="107"/>
        <v>72.072296175188384</v>
      </c>
      <c r="N506" s="32"/>
      <c r="O506" s="24">
        <f>(D506/5)^1.514</f>
        <v>4.5948806357092193</v>
      </c>
      <c r="P506" s="43"/>
      <c r="R506" s="82">
        <f>16*(10*D506/$P517)^$Q517*$V506</f>
        <v>58.921979728366978</v>
      </c>
      <c r="S506" s="4"/>
      <c r="T506" s="84">
        <v>1.27</v>
      </c>
      <c r="U506" s="84">
        <v>1.31</v>
      </c>
      <c r="V506" s="84">
        <f>($U506+($T506-$U506)*(($U$1-$V$1)/($U$1-$T$1)))</f>
        <v>1.2768584000000001</v>
      </c>
    </row>
    <row r="507" spans="1:22">
      <c r="A507" s="9">
        <v>1997</v>
      </c>
      <c r="B507" s="9">
        <v>11</v>
      </c>
      <c r="C507" s="10">
        <f>P!C508</f>
        <v>105.2</v>
      </c>
      <c r="D507" s="11">
        <f>P!D508</f>
        <v>10.84</v>
      </c>
      <c r="E507" s="56">
        <v>15.2</v>
      </c>
      <c r="F507" s="56">
        <v>7.08</v>
      </c>
      <c r="G507" s="59">
        <v>16.3</v>
      </c>
      <c r="H507" s="9">
        <v>15.1</v>
      </c>
      <c r="I507" s="15">
        <f t="shared" si="105"/>
        <v>15.614380000000001</v>
      </c>
      <c r="J507" s="15">
        <f t="shared" si="104"/>
        <v>2.9309175988447902</v>
      </c>
      <c r="K507" s="15">
        <f t="shared" si="106"/>
        <v>1.1958143803286743</v>
      </c>
      <c r="L507" s="67">
        <v>30</v>
      </c>
      <c r="M507" s="47">
        <f t="shared" si="107"/>
        <v>35.874431409860229</v>
      </c>
      <c r="N507" s="32"/>
      <c r="O507" s="24">
        <f t="shared" ref="O507:O517" si="117">(D507/5)^1.514</f>
        <v>3.2269612228789226</v>
      </c>
      <c r="P507" s="90"/>
      <c r="R507" s="82">
        <f>16*(10*D507/$P517)^$Q517*$V507</f>
        <v>37.452777821318008</v>
      </c>
      <c r="S507" s="4"/>
      <c r="T507" s="84">
        <v>1.18</v>
      </c>
      <c r="U507" s="84">
        <v>1.21</v>
      </c>
      <c r="V507" s="84">
        <f>($U507+($T507-$U507)*(($U$1-$V$1)/($U$1-$T$1)))</f>
        <v>1.1851437999999999</v>
      </c>
    </row>
    <row r="508" spans="1:22">
      <c r="A508" s="9">
        <v>1997</v>
      </c>
      <c r="B508" s="9">
        <v>12</v>
      </c>
      <c r="C508" s="10">
        <f>P!C509</f>
        <v>134.6</v>
      </c>
      <c r="D508" s="11">
        <f>P!D509</f>
        <v>6.58</v>
      </c>
      <c r="E508" s="56">
        <v>11.01</v>
      </c>
      <c r="F508" s="56">
        <v>2.0699999999999998</v>
      </c>
      <c r="G508" s="59">
        <v>13.6</v>
      </c>
      <c r="H508" s="9">
        <v>12.4</v>
      </c>
      <c r="I508" s="15">
        <f t="shared" si="105"/>
        <v>12.914380000000001</v>
      </c>
      <c r="J508" s="15">
        <f t="shared" si="104"/>
        <v>2.165229113170152</v>
      </c>
      <c r="K508" s="15">
        <f t="shared" si="106"/>
        <v>0.88341347817342197</v>
      </c>
      <c r="L508" s="67">
        <v>31</v>
      </c>
      <c r="M508" s="47">
        <f t="shared" si="107"/>
        <v>27.38581782337608</v>
      </c>
      <c r="N508" s="32"/>
      <c r="O508" s="24">
        <f t="shared" si="117"/>
        <v>1.5154911911812614</v>
      </c>
      <c r="P508" s="90"/>
      <c r="R508" s="82">
        <f>16*(10*D508/$P517)^$Q517*$V508</f>
        <v>14.625368565239263</v>
      </c>
      <c r="S508" s="4"/>
      <c r="T508" s="84">
        <v>1.04</v>
      </c>
      <c r="U508" s="84">
        <v>1.04</v>
      </c>
      <c r="V508" s="84">
        <f>($U508+($T508-$U508)*(($U$1-$V$1)/($U$1-$T$1)))</f>
        <v>1.04</v>
      </c>
    </row>
    <row r="509" spans="1:22">
      <c r="A509" s="9">
        <v>1998</v>
      </c>
      <c r="B509" s="9">
        <v>1</v>
      </c>
      <c r="C509" s="10">
        <f>P!C510</f>
        <v>38.799999999999997</v>
      </c>
      <c r="D509" s="11">
        <f>P!D510</f>
        <v>5.63</v>
      </c>
      <c r="E509" s="56" t="s">
        <v>312</v>
      </c>
      <c r="F509" s="56">
        <v>1.5</v>
      </c>
      <c r="G509" s="59">
        <v>15</v>
      </c>
      <c r="H509" s="9">
        <v>13.8</v>
      </c>
      <c r="I509" s="15">
        <f t="shared" si="105"/>
        <v>14.314380000000002</v>
      </c>
      <c r="J509" s="15">
        <f t="shared" si="104"/>
        <v>2.1640138347195426</v>
      </c>
      <c r="K509" s="15">
        <f t="shared" si="106"/>
        <v>0.88291764456557331</v>
      </c>
      <c r="L509" s="67">
        <v>31</v>
      </c>
      <c r="M509" s="47">
        <f t="shared" si="107"/>
        <v>27.370446981532773</v>
      </c>
      <c r="N509" s="32"/>
      <c r="O509" s="24">
        <f t="shared" si="117"/>
        <v>1.1968207859087487</v>
      </c>
      <c r="P509" s="90"/>
      <c r="R509" s="82">
        <f>16*(10*D509/$P517)^$Q517*$V509</f>
        <v>10.446184362323901</v>
      </c>
      <c r="S509" s="4"/>
      <c r="T509" s="84">
        <v>0.96</v>
      </c>
      <c r="U509" s="84">
        <v>0.94</v>
      </c>
      <c r="V509" s="84">
        <f>($U509+($T509-$U509)*(($U$1-$V$1)/($U$1-$T$1)))</f>
        <v>0.95657079999999994</v>
      </c>
    </row>
    <row r="510" spans="1:22">
      <c r="A510" s="9">
        <v>1998</v>
      </c>
      <c r="B510" s="9">
        <v>2</v>
      </c>
      <c r="C510" s="10">
        <f>P!C511</f>
        <v>84.4</v>
      </c>
      <c r="D510" s="11">
        <f>P!D511</f>
        <v>6.45</v>
      </c>
      <c r="E510" s="56" t="s">
        <v>311</v>
      </c>
      <c r="F510" s="56">
        <v>1.59</v>
      </c>
      <c r="G510" s="59">
        <v>20.04</v>
      </c>
      <c r="H510" s="9">
        <v>19.2</v>
      </c>
      <c r="I510" s="15">
        <f t="shared" si="105"/>
        <v>19.560065999999999</v>
      </c>
      <c r="J510" s="15">
        <f t="shared" si="104"/>
        <v>3.3802242363421939</v>
      </c>
      <c r="K510" s="15">
        <f t="shared" si="106"/>
        <v>1.3791314884276151</v>
      </c>
      <c r="L510" s="67">
        <v>29</v>
      </c>
      <c r="M510" s="47">
        <f t="shared" si="107"/>
        <v>39.994813164400838</v>
      </c>
      <c r="N510" s="32"/>
      <c r="O510" s="24">
        <f t="shared" si="117"/>
        <v>1.4703909511837667</v>
      </c>
      <c r="P510" s="90"/>
      <c r="R510" s="82">
        <f>16*(10*D510/$P517)^$Q517*$V510</f>
        <v>11.207070696211693</v>
      </c>
      <c r="S510" s="4"/>
      <c r="T510" s="84">
        <v>0.83</v>
      </c>
      <c r="U510" s="84">
        <v>0.79</v>
      </c>
      <c r="V510" s="84">
        <f>($U510+($T510-$U510)*(($U$1-$V$1)/($U$1-$T$1)))</f>
        <v>0.82314159999999992</v>
      </c>
    </row>
    <row r="511" spans="1:22">
      <c r="A511" s="9">
        <v>1998</v>
      </c>
      <c r="B511" s="9">
        <v>3</v>
      </c>
      <c r="C511" s="10">
        <f>P!C512</f>
        <v>73.7</v>
      </c>
      <c r="D511" s="11">
        <f>P!D512</f>
        <v>6.16</v>
      </c>
      <c r="E511" s="56" t="s">
        <v>310</v>
      </c>
      <c r="F511" s="56">
        <v>0.97</v>
      </c>
      <c r="G511" s="59">
        <v>27.2</v>
      </c>
      <c r="H511" s="9">
        <v>26.3</v>
      </c>
      <c r="I511" s="15">
        <f t="shared" si="105"/>
        <v>26.685785000000003</v>
      </c>
      <c r="J511" s="15">
        <f t="shared" si="104"/>
        <v>4.6247981031860652</v>
      </c>
      <c r="K511" s="15">
        <f t="shared" si="106"/>
        <v>1.8869176260999145</v>
      </c>
      <c r="L511" s="67">
        <v>31</v>
      </c>
      <c r="M511" s="47">
        <f t="shared" si="107"/>
        <v>58.49444640909735</v>
      </c>
      <c r="N511" s="32"/>
      <c r="O511" s="24">
        <f t="shared" si="117"/>
        <v>1.3714646299964166</v>
      </c>
      <c r="P511" s="90"/>
      <c r="R511" s="82">
        <f>16*(10*D511/$P517)^$Q517*$V511</f>
        <v>10.105245891346989</v>
      </c>
      <c r="S511" s="4"/>
      <c r="T511" s="84">
        <v>0.81</v>
      </c>
      <c r="U511" s="84">
        <v>0.75</v>
      </c>
      <c r="V511" s="84">
        <f t="shared" ref="V511:V517" si="118">($U511+($T511-$U511)*(($U$1-$V$1)/($U$1-$T$1)))</f>
        <v>0.79971239999999999</v>
      </c>
    </row>
    <row r="512" spans="1:22">
      <c r="A512" s="9">
        <v>1998</v>
      </c>
      <c r="B512" s="9">
        <v>4</v>
      </c>
      <c r="C512" s="10">
        <f>P!C513</f>
        <v>4.7</v>
      </c>
      <c r="D512" s="11">
        <f>P!D513</f>
        <v>14.84</v>
      </c>
      <c r="E512" s="56" t="s">
        <v>309</v>
      </c>
      <c r="F512" s="56">
        <v>8.1300000000000008</v>
      </c>
      <c r="G512" s="59">
        <v>34.700000000000003</v>
      </c>
      <c r="H512" s="9">
        <v>34.1</v>
      </c>
      <c r="I512" s="15">
        <f t="shared" si="105"/>
        <v>34.357190000000003</v>
      </c>
      <c r="J512" s="15">
        <f t="shared" si="104"/>
        <v>8.3258672518940333</v>
      </c>
      <c r="K512" s="15">
        <f t="shared" si="106"/>
        <v>3.3969538387727654</v>
      </c>
      <c r="L512" s="67">
        <v>30</v>
      </c>
      <c r="M512" s="47">
        <f t="shared" si="107"/>
        <v>101.90861516318296</v>
      </c>
      <c r="N512" s="32"/>
      <c r="O512" s="24">
        <f t="shared" si="117"/>
        <v>5.1917089711689455</v>
      </c>
      <c r="P512" s="90"/>
      <c r="R512" s="82">
        <f>16*(10*D512/$P517)^$Q517*$V512</f>
        <v>43.819789577361135</v>
      </c>
      <c r="S512" s="4"/>
      <c r="T512" s="84">
        <v>0.84</v>
      </c>
      <c r="U512" s="84">
        <v>0.8</v>
      </c>
      <c r="V512" s="84">
        <f t="shared" si="118"/>
        <v>0.83314159999999993</v>
      </c>
    </row>
    <row r="513" spans="1:22">
      <c r="A513" s="9">
        <v>1998</v>
      </c>
      <c r="B513" s="9">
        <v>5</v>
      </c>
      <c r="C513" s="10">
        <f>P!C514</f>
        <v>76.5</v>
      </c>
      <c r="D513" s="11">
        <f>P!D514</f>
        <v>18.32</v>
      </c>
      <c r="E513" s="56" t="s">
        <v>308</v>
      </c>
      <c r="F513" s="56">
        <v>13.34</v>
      </c>
      <c r="G513" s="59">
        <v>39.700000000000003</v>
      </c>
      <c r="H513" s="9">
        <v>39.5</v>
      </c>
      <c r="I513" s="15">
        <f t="shared" si="105"/>
        <v>39.585729999999998</v>
      </c>
      <c r="J513" s="15">
        <f t="shared" si="104"/>
        <v>9.4171862973279801</v>
      </c>
      <c r="K513" s="15">
        <f t="shared" si="106"/>
        <v>3.8422120093098155</v>
      </c>
      <c r="L513" s="67">
        <v>31</v>
      </c>
      <c r="M513" s="47">
        <f t="shared" si="107"/>
        <v>119.10857228860428</v>
      </c>
      <c r="N513" s="32"/>
      <c r="O513" s="24">
        <f t="shared" si="117"/>
        <v>7.1421435363656229</v>
      </c>
      <c r="P513" s="90"/>
      <c r="R513" s="82">
        <f>16*(10*D513/$P517)^$Q517*$V513</f>
        <v>61.182084757733278</v>
      </c>
      <c r="S513" s="4"/>
      <c r="T513" s="84">
        <v>0.83</v>
      </c>
      <c r="U513" s="84">
        <v>0.81</v>
      </c>
      <c r="V513" s="84">
        <f t="shared" si="118"/>
        <v>0.82657079999999994</v>
      </c>
    </row>
    <row r="514" spans="1:22">
      <c r="A514" s="9">
        <v>1998</v>
      </c>
      <c r="B514" s="9">
        <v>6</v>
      </c>
      <c r="C514" s="10">
        <f>P!C515</f>
        <v>29.3</v>
      </c>
      <c r="D514" s="11">
        <f>P!D515</f>
        <v>24.21</v>
      </c>
      <c r="E514" s="56" t="s">
        <v>273</v>
      </c>
      <c r="F514" s="56">
        <v>16.440000000000001</v>
      </c>
      <c r="G514" s="59">
        <v>41.9</v>
      </c>
      <c r="H514" s="9">
        <v>41.9</v>
      </c>
      <c r="I514" s="15">
        <f t="shared" si="105"/>
        <v>41.9</v>
      </c>
      <c r="J514" s="15">
        <f t="shared" ref="J514:J577" si="119">0.0023*(E514-F514)^0.5*(D514+17.8)*I514</f>
        <v>13.591159166695729</v>
      </c>
      <c r="K514" s="15">
        <f t="shared" si="106"/>
        <v>5.5451929400118569</v>
      </c>
      <c r="L514" s="67">
        <v>30</v>
      </c>
      <c r="M514" s="47">
        <f t="shared" si="107"/>
        <v>166.3557882003557</v>
      </c>
      <c r="N514" s="32"/>
      <c r="O514" s="24">
        <f t="shared" si="117"/>
        <v>10.892498897500007</v>
      </c>
      <c r="P514" s="91"/>
      <c r="R514" s="82">
        <f>16*(10*D514/$P517)^$Q517*$V514</f>
        <v>119.62545776062508</v>
      </c>
      <c r="S514" s="4"/>
      <c r="T514" s="84">
        <v>1.03</v>
      </c>
      <c r="U514" s="84">
        <v>1.02</v>
      </c>
      <c r="V514" s="84">
        <f t="shared" si="118"/>
        <v>1.0282854000000001</v>
      </c>
    </row>
    <row r="515" spans="1:22">
      <c r="A515" s="9">
        <v>1998</v>
      </c>
      <c r="B515" s="9">
        <v>7</v>
      </c>
      <c r="C515" s="10">
        <f>P!C516</f>
        <v>29.2</v>
      </c>
      <c r="D515" s="11">
        <f>P!D516</f>
        <v>27.06</v>
      </c>
      <c r="E515" s="56">
        <v>31.68</v>
      </c>
      <c r="F515" s="56">
        <v>18.809999999999999</v>
      </c>
      <c r="G515" s="59">
        <v>40.799999999999997</v>
      </c>
      <c r="H515" s="9">
        <v>40.799999999999997</v>
      </c>
      <c r="I515" s="15">
        <f t="shared" ref="I515:I578" si="120">G515+(H515-G515)/(42-40)*(42-40.8573)</f>
        <v>40.799999999999997</v>
      </c>
      <c r="J515" s="15">
        <f t="shared" si="119"/>
        <v>15.102072185889003</v>
      </c>
      <c r="K515" s="15">
        <f t="shared" ref="K515:K578" si="121">J515*0.408</f>
        <v>6.1616454518427126</v>
      </c>
      <c r="L515" s="67">
        <v>31</v>
      </c>
      <c r="M515" s="47">
        <f t="shared" ref="M515:M578" si="122">L515*K515</f>
        <v>191.0110090071241</v>
      </c>
      <c r="N515" s="32"/>
      <c r="O515" s="24">
        <f t="shared" si="117"/>
        <v>12.891507063872346</v>
      </c>
      <c r="P515" s="91"/>
      <c r="R515" s="82">
        <f>16*(10*D515/$P517)^$Q517*$V515</f>
        <v>155.15479596691145</v>
      </c>
      <c r="S515" s="4"/>
      <c r="T515" s="84">
        <v>1.1100000000000001</v>
      </c>
      <c r="U515" s="84">
        <v>1.1299999999999999</v>
      </c>
      <c r="V515" s="84">
        <f t="shared" si="118"/>
        <v>1.1134292000000001</v>
      </c>
    </row>
    <row r="516" spans="1:22">
      <c r="A516" s="9">
        <v>1998</v>
      </c>
      <c r="B516" s="9">
        <v>8</v>
      </c>
      <c r="C516" s="10">
        <f>P!C517</f>
        <v>0</v>
      </c>
      <c r="D516" s="11">
        <f>P!D517</f>
        <v>27.4</v>
      </c>
      <c r="E516" s="56">
        <v>31.87</v>
      </c>
      <c r="F516" s="56">
        <v>19.64</v>
      </c>
      <c r="G516" s="59">
        <v>36.700000000000003</v>
      </c>
      <c r="H516" s="9">
        <v>36.299999999999997</v>
      </c>
      <c r="I516" s="15">
        <f t="shared" si="120"/>
        <v>36.47146</v>
      </c>
      <c r="J516" s="15">
        <f t="shared" si="119"/>
        <v>13.25966794466563</v>
      </c>
      <c r="K516" s="15">
        <f t="shared" si="121"/>
        <v>5.4099445214235766</v>
      </c>
      <c r="L516" s="67">
        <v>31</v>
      </c>
      <c r="M516" s="47">
        <f t="shared" si="122"/>
        <v>167.70828016413088</v>
      </c>
      <c r="N516" s="32" t="s">
        <v>467</v>
      </c>
      <c r="O516" s="24">
        <f t="shared" si="117"/>
        <v>13.137531354655147</v>
      </c>
      <c r="P516" s="91"/>
      <c r="R516" s="82">
        <f>16*(10*D516/$P517)^$Q517*$V516</f>
        <v>177.30258898501262</v>
      </c>
      <c r="S516" s="4"/>
      <c r="T516" s="84">
        <v>1.24</v>
      </c>
      <c r="U516" s="84">
        <v>1.28</v>
      </c>
      <c r="V516" s="84">
        <f t="shared" si="118"/>
        <v>1.2468584</v>
      </c>
    </row>
    <row r="517" spans="1:22" s="2" customFormat="1">
      <c r="A517" s="12">
        <v>1998</v>
      </c>
      <c r="B517" s="12">
        <v>9</v>
      </c>
      <c r="C517" s="10">
        <f>P!C518</f>
        <v>60.2</v>
      </c>
      <c r="D517" s="11">
        <f>P!D518</f>
        <v>20.74</v>
      </c>
      <c r="E517" s="57">
        <v>24.85</v>
      </c>
      <c r="F517" s="57">
        <v>14.95</v>
      </c>
      <c r="G517" s="60">
        <v>30</v>
      </c>
      <c r="H517" s="12">
        <v>29.2</v>
      </c>
      <c r="I517" s="12">
        <f t="shared" si="120"/>
        <v>29.542919999999999</v>
      </c>
      <c r="J517" s="12">
        <f t="shared" si="119"/>
        <v>8.2396841077278982</v>
      </c>
      <c r="K517" s="15">
        <f t="shared" si="121"/>
        <v>3.3617911159529821</v>
      </c>
      <c r="L517" s="12">
        <v>30</v>
      </c>
      <c r="M517" s="47">
        <f t="shared" si="122"/>
        <v>100.85373347858946</v>
      </c>
      <c r="N517" s="31">
        <f>SUM(M506:M517)</f>
        <v>1108.138250265443</v>
      </c>
      <c r="O517" s="48">
        <f t="shared" si="117"/>
        <v>8.6180272710355386</v>
      </c>
      <c r="P517" s="49">
        <f>SUM(O506:O517)</f>
        <v>71.249426511455937</v>
      </c>
      <c r="Q517" s="81">
        <f>6.75*10^(-7)*P517^3-7.71*10^(-5)*P517^2+1.792*10^(-2)*P517+0.49239</f>
        <v>1.6219280873823871</v>
      </c>
      <c r="R517" s="85">
        <f>16*(10*D517/$P517)^$Q517*$V517</f>
        <v>113.76937545435814</v>
      </c>
      <c r="S517" s="93">
        <f>SUM(R506:R517)</f>
        <v>813.61271956680844</v>
      </c>
      <c r="T517" s="95">
        <v>1.25</v>
      </c>
      <c r="U517" s="95">
        <v>1.29</v>
      </c>
      <c r="V517" s="95">
        <f t="shared" si="118"/>
        <v>1.2568584</v>
      </c>
    </row>
    <row r="518" spans="1:22" ht="18">
      <c r="A518" s="9">
        <v>1998</v>
      </c>
      <c r="B518" s="9">
        <v>10</v>
      </c>
      <c r="C518" s="10">
        <f>P!C519</f>
        <v>98.7</v>
      </c>
      <c r="D518" s="11">
        <f>P!D519</f>
        <v>16.739999999999998</v>
      </c>
      <c r="E518" s="56">
        <v>21.11</v>
      </c>
      <c r="F518" s="56">
        <v>11.75</v>
      </c>
      <c r="G518" s="59">
        <v>22.5</v>
      </c>
      <c r="H518" s="9">
        <v>21.4</v>
      </c>
      <c r="I518" s="15">
        <f t="shared" si="120"/>
        <v>21.871514999999999</v>
      </c>
      <c r="J518" s="15">
        <f t="shared" si="119"/>
        <v>5.315779530549305</v>
      </c>
      <c r="K518" s="15">
        <f t="shared" si="121"/>
        <v>2.1688380484641163</v>
      </c>
      <c r="L518" s="9">
        <v>31</v>
      </c>
      <c r="M518" s="47">
        <f t="shared" si="122"/>
        <v>67.233979502387612</v>
      </c>
      <c r="N518" s="32"/>
      <c r="O518" s="24">
        <f>(D518/5)^1.514</f>
        <v>6.2305325648951504</v>
      </c>
      <c r="P518" s="43"/>
      <c r="R518" s="82">
        <f>16*(10*D518/$P529)^$Q529*$V518</f>
        <v>79.719855130049538</v>
      </c>
      <c r="S518" s="4"/>
      <c r="T518" s="84">
        <v>1.27</v>
      </c>
      <c r="U518" s="84">
        <v>1.31</v>
      </c>
      <c r="V518" s="84">
        <f>($U518+($T518-$U518)*(($U$1-$V$1)/($U$1-$T$1)))</f>
        <v>1.2768584000000001</v>
      </c>
    </row>
    <row r="519" spans="1:22">
      <c r="A519" s="9">
        <v>1998</v>
      </c>
      <c r="B519" s="9">
        <v>11</v>
      </c>
      <c r="C519" s="10">
        <f>P!C520</f>
        <v>97.5</v>
      </c>
      <c r="D519" s="11">
        <f>P!D520</f>
        <v>10.06</v>
      </c>
      <c r="E519" s="56">
        <v>13.31</v>
      </c>
      <c r="F519" s="56">
        <v>6.78</v>
      </c>
      <c r="G519" s="59">
        <v>16.3</v>
      </c>
      <c r="H519" s="9">
        <v>15.1</v>
      </c>
      <c r="I519" s="15">
        <f t="shared" si="120"/>
        <v>15.614380000000001</v>
      </c>
      <c r="J519" s="15">
        <f t="shared" si="119"/>
        <v>2.5567618832394094</v>
      </c>
      <c r="K519" s="15">
        <f t="shared" si="121"/>
        <v>1.0431588483616789</v>
      </c>
      <c r="L519" s="67">
        <v>30</v>
      </c>
      <c r="M519" s="47">
        <f t="shared" si="122"/>
        <v>31.294765450850367</v>
      </c>
      <c r="N519" s="32"/>
      <c r="O519" s="24">
        <f t="shared" ref="O519:O529" si="123">(D519/5)^1.514</f>
        <v>2.8819919024854692</v>
      </c>
      <c r="P519" s="90"/>
      <c r="R519" s="82">
        <f>16*(10*D519/$P529)^$Q529*$V519</f>
        <v>31.562021916170341</v>
      </c>
      <c r="S519" s="4"/>
      <c r="T519" s="84">
        <v>1.18</v>
      </c>
      <c r="U519" s="84">
        <v>1.21</v>
      </c>
      <c r="V519" s="84">
        <f>($U519+($T519-$U519)*(($U$1-$V$1)/($U$1-$T$1)))</f>
        <v>1.1851437999999999</v>
      </c>
    </row>
    <row r="520" spans="1:22">
      <c r="A520" s="9">
        <v>1998</v>
      </c>
      <c r="B520" s="9">
        <v>12</v>
      </c>
      <c r="C520" s="10">
        <f>P!C521</f>
        <v>73.7</v>
      </c>
      <c r="D520" s="11">
        <f>P!D521</f>
        <v>3.69</v>
      </c>
      <c r="E520" s="56">
        <v>7.61</v>
      </c>
      <c r="F520" s="56">
        <v>0.48</v>
      </c>
      <c r="G520" s="59">
        <v>13.6</v>
      </c>
      <c r="H520" s="9">
        <v>12.4</v>
      </c>
      <c r="I520" s="15">
        <f t="shared" si="120"/>
        <v>12.914380000000001</v>
      </c>
      <c r="J520" s="15">
        <f t="shared" si="119"/>
        <v>1.7044433747673535</v>
      </c>
      <c r="K520" s="15">
        <f t="shared" si="121"/>
        <v>0.69541289690508024</v>
      </c>
      <c r="L520" s="67">
        <v>31</v>
      </c>
      <c r="M520" s="47">
        <f t="shared" si="122"/>
        <v>21.557799804057488</v>
      </c>
      <c r="N520" s="32"/>
      <c r="O520" s="24">
        <f t="shared" si="123"/>
        <v>0.63130224217623054</v>
      </c>
      <c r="P520" s="90"/>
      <c r="R520" s="82">
        <f>16*(10*D520/$P529)^$Q529*$V520</f>
        <v>5.1718954148163645</v>
      </c>
      <c r="S520" s="4"/>
      <c r="T520" s="84">
        <v>1.04</v>
      </c>
      <c r="U520" s="84">
        <v>1.04</v>
      </c>
      <c r="V520" s="84">
        <f>($U520+($T520-$U520)*(($U$1-$V$1)/($U$1-$T$1)))</f>
        <v>1.04</v>
      </c>
    </row>
    <row r="521" spans="1:22">
      <c r="A521" s="9">
        <v>1999</v>
      </c>
      <c r="B521" s="9">
        <v>1</v>
      </c>
      <c r="C521" s="10">
        <f>P!C522</f>
        <v>48.3</v>
      </c>
      <c r="D521" s="11">
        <f>P!D522</f>
        <v>5.7</v>
      </c>
      <c r="E521" s="56" t="s">
        <v>369</v>
      </c>
      <c r="F521" s="56">
        <v>2.1</v>
      </c>
      <c r="G521" s="59">
        <v>15</v>
      </c>
      <c r="H521" s="9">
        <v>13.8</v>
      </c>
      <c r="I521" s="15">
        <f t="shared" si="120"/>
        <v>14.314380000000002</v>
      </c>
      <c r="J521" s="15">
        <f t="shared" si="119"/>
        <v>2.0557513822598206</v>
      </c>
      <c r="K521" s="15">
        <f t="shared" si="121"/>
        <v>0.83874656396200675</v>
      </c>
      <c r="L521" s="67">
        <v>31</v>
      </c>
      <c r="M521" s="47">
        <f t="shared" si="122"/>
        <v>26.001143482822208</v>
      </c>
      <c r="N521" s="32"/>
      <c r="O521" s="24">
        <f t="shared" si="123"/>
        <v>1.2194217723273897</v>
      </c>
      <c r="P521" s="90"/>
      <c r="R521" s="82">
        <f>16*(10*D521/$P529)^$Q529*$V521</f>
        <v>9.847039489774458</v>
      </c>
      <c r="S521" s="4"/>
      <c r="T521" s="84">
        <v>0.96</v>
      </c>
      <c r="U521" s="84">
        <v>0.94</v>
      </c>
      <c r="V521" s="84">
        <f>($U521+($T521-$U521)*(($U$1-$V$1)/($U$1-$T$1)))</f>
        <v>0.95657079999999994</v>
      </c>
    </row>
    <row r="522" spans="1:22">
      <c r="A522" s="9">
        <v>1999</v>
      </c>
      <c r="B522" s="9">
        <v>2</v>
      </c>
      <c r="C522" s="10">
        <f>P!C523</f>
        <v>46.9</v>
      </c>
      <c r="D522" s="11">
        <f>P!D523</f>
        <v>5.29</v>
      </c>
      <c r="E522" s="56" t="s">
        <v>221</v>
      </c>
      <c r="F522" s="56">
        <v>0.82</v>
      </c>
      <c r="G522" s="59">
        <v>20.04</v>
      </c>
      <c r="H522" s="9">
        <v>19.2</v>
      </c>
      <c r="I522" s="15">
        <f t="shared" si="120"/>
        <v>19.560065999999999</v>
      </c>
      <c r="J522" s="15">
        <f t="shared" si="119"/>
        <v>2.9691566628474977</v>
      </c>
      <c r="K522" s="15">
        <f t="shared" si="121"/>
        <v>1.211415918441779</v>
      </c>
      <c r="L522" s="67">
        <v>29</v>
      </c>
      <c r="M522" s="47">
        <f t="shared" si="122"/>
        <v>35.131061634811587</v>
      </c>
      <c r="N522" s="32"/>
      <c r="O522" s="24">
        <f t="shared" si="123"/>
        <v>1.0891088846121006</v>
      </c>
      <c r="P522" s="90"/>
      <c r="R522" s="82">
        <f>16*(10*D522/$P529)^$Q529*$V522</f>
        <v>7.4786102334922724</v>
      </c>
      <c r="S522" s="4"/>
      <c r="T522" s="84">
        <v>0.83</v>
      </c>
      <c r="U522" s="84">
        <v>0.79</v>
      </c>
      <c r="V522" s="84">
        <f>($U522+($T522-$U522)*(($U$1-$V$1)/($U$1-$T$1)))</f>
        <v>0.82314159999999992</v>
      </c>
    </row>
    <row r="523" spans="1:22">
      <c r="A523" s="9">
        <v>1999</v>
      </c>
      <c r="B523" s="9">
        <v>3</v>
      </c>
      <c r="C523" s="10">
        <f>P!C524</f>
        <v>0</v>
      </c>
      <c r="D523" s="11">
        <f>P!D524</f>
        <v>8.94</v>
      </c>
      <c r="E523" s="56" t="s">
        <v>368</v>
      </c>
      <c r="F523" s="56">
        <v>4.05</v>
      </c>
      <c r="G523" s="59">
        <v>27.2</v>
      </c>
      <c r="H523" s="9">
        <v>26.3</v>
      </c>
      <c r="I523" s="15">
        <f t="shared" si="120"/>
        <v>26.685785000000003</v>
      </c>
      <c r="J523" s="15">
        <f t="shared" si="119"/>
        <v>4.9127337352051814</v>
      </c>
      <c r="K523" s="15">
        <f t="shared" si="121"/>
        <v>2.004395363963714</v>
      </c>
      <c r="L523" s="67">
        <v>31</v>
      </c>
      <c r="M523" s="47">
        <f t="shared" si="122"/>
        <v>62.136256282875131</v>
      </c>
      <c r="N523" s="32"/>
      <c r="O523" s="24">
        <f t="shared" si="123"/>
        <v>2.4103739045905543</v>
      </c>
      <c r="P523" s="90"/>
      <c r="R523" s="82">
        <f>16*(10*D523/$P529)^$Q529*$V523</f>
        <v>17.480790615574204</v>
      </c>
      <c r="S523" s="4"/>
      <c r="T523" s="84">
        <v>0.81</v>
      </c>
      <c r="U523" s="84">
        <v>0.75</v>
      </c>
      <c r="V523" s="84">
        <f t="shared" ref="V523:V529" si="124">($U523+($T523-$U523)*(($U$1-$V$1)/($U$1-$T$1)))</f>
        <v>0.79971239999999999</v>
      </c>
    </row>
    <row r="524" spans="1:22">
      <c r="A524" s="9">
        <v>1999</v>
      </c>
      <c r="B524" s="9">
        <v>4</v>
      </c>
      <c r="C524" s="10">
        <f>P!C525</f>
        <v>0</v>
      </c>
      <c r="D524" s="11">
        <f>P!D525</f>
        <v>14.61</v>
      </c>
      <c r="E524" s="56" t="s">
        <v>185</v>
      </c>
      <c r="F524" s="56">
        <v>8.66</v>
      </c>
      <c r="G524" s="59">
        <v>34.700000000000003</v>
      </c>
      <c r="H524" s="9">
        <v>34.1</v>
      </c>
      <c r="I524" s="15">
        <f t="shared" si="120"/>
        <v>34.357190000000003</v>
      </c>
      <c r="J524" s="15">
        <f t="shared" si="119"/>
        <v>7.8813296530851922</v>
      </c>
      <c r="K524" s="15">
        <f t="shared" si="121"/>
        <v>3.2155824984587582</v>
      </c>
      <c r="L524" s="67">
        <v>30</v>
      </c>
      <c r="M524" s="47">
        <f t="shared" si="122"/>
        <v>96.467474953762746</v>
      </c>
      <c r="N524" s="32"/>
      <c r="O524" s="24">
        <f t="shared" si="123"/>
        <v>5.0703721961567476</v>
      </c>
      <c r="P524" s="90"/>
      <c r="R524" s="82">
        <f>16*(10*D524/$P529)^$Q529*$V524</f>
        <v>41.423859094173928</v>
      </c>
      <c r="S524" s="4"/>
      <c r="T524" s="84">
        <v>0.84</v>
      </c>
      <c r="U524" s="84">
        <v>0.8</v>
      </c>
      <c r="V524" s="84">
        <f t="shared" si="124"/>
        <v>0.83314159999999993</v>
      </c>
    </row>
    <row r="525" spans="1:22">
      <c r="A525" s="9">
        <v>1999</v>
      </c>
      <c r="B525" s="9">
        <v>5</v>
      </c>
      <c r="C525" s="10">
        <f>P!C526</f>
        <v>9.5</v>
      </c>
      <c r="D525" s="11">
        <f>P!D526</f>
        <v>19.39</v>
      </c>
      <c r="E525" s="56" t="s">
        <v>367</v>
      </c>
      <c r="F525" s="56">
        <v>12.19</v>
      </c>
      <c r="G525" s="59">
        <v>39.700000000000003</v>
      </c>
      <c r="H525" s="9">
        <v>39.5</v>
      </c>
      <c r="I525" s="15">
        <f t="shared" si="120"/>
        <v>39.585729999999998</v>
      </c>
      <c r="J525" s="15">
        <f t="shared" si="119"/>
        <v>11.276087717488132</v>
      </c>
      <c r="K525" s="15">
        <f t="shared" si="121"/>
        <v>4.600643788735157</v>
      </c>
      <c r="L525" s="67">
        <v>31</v>
      </c>
      <c r="M525" s="47">
        <f t="shared" si="122"/>
        <v>142.61995745078985</v>
      </c>
      <c r="N525" s="32"/>
      <c r="O525" s="24">
        <f t="shared" si="123"/>
        <v>7.7830929377386751</v>
      </c>
      <c r="P525" s="90"/>
      <c r="R525" s="82">
        <f>16*(10*D525/$P529)^$Q529*$V525</f>
        <v>65.991545934968343</v>
      </c>
      <c r="S525" s="4"/>
      <c r="T525" s="84">
        <v>0.83</v>
      </c>
      <c r="U525" s="84">
        <v>0.81</v>
      </c>
      <c r="V525" s="84">
        <f t="shared" si="124"/>
        <v>0.82657079999999994</v>
      </c>
    </row>
    <row r="526" spans="1:22">
      <c r="A526" s="9">
        <v>1999</v>
      </c>
      <c r="B526" s="9">
        <v>6</v>
      </c>
      <c r="C526" s="10">
        <f>P!C527</f>
        <v>9.6</v>
      </c>
      <c r="D526" s="11">
        <f>P!D527</f>
        <v>25.44</v>
      </c>
      <c r="E526" s="56" t="s">
        <v>366</v>
      </c>
      <c r="F526" s="56">
        <v>17.29</v>
      </c>
      <c r="G526" s="59">
        <v>41.9</v>
      </c>
      <c r="H526" s="9">
        <v>41.9</v>
      </c>
      <c r="I526" s="15">
        <f t="shared" si="120"/>
        <v>41.9</v>
      </c>
      <c r="J526" s="15">
        <f t="shared" si="119"/>
        <v>14.289966317731333</v>
      </c>
      <c r="K526" s="15">
        <f t="shared" si="121"/>
        <v>5.8303062576343834</v>
      </c>
      <c r="L526" s="67">
        <v>30</v>
      </c>
      <c r="M526" s="47">
        <f t="shared" si="122"/>
        <v>174.90918772903149</v>
      </c>
      <c r="N526" s="32"/>
      <c r="O526" s="24">
        <f t="shared" si="123"/>
        <v>11.741195336327076</v>
      </c>
      <c r="P526" s="91"/>
      <c r="R526" s="82">
        <f>16*(10*D526/$P529)^$Q529*$V526</f>
        <v>129.31599503968562</v>
      </c>
      <c r="S526" s="4"/>
      <c r="T526" s="84">
        <v>1.03</v>
      </c>
      <c r="U526" s="84">
        <v>1.02</v>
      </c>
      <c r="V526" s="84">
        <f t="shared" si="124"/>
        <v>1.0282854000000001</v>
      </c>
    </row>
    <row r="527" spans="1:22">
      <c r="A527" s="9">
        <v>1999</v>
      </c>
      <c r="B527" s="9">
        <v>7</v>
      </c>
      <c r="C527" s="10">
        <f>P!C528</f>
        <v>48.1</v>
      </c>
      <c r="D527" s="11">
        <f>P!D528</f>
        <v>27.51</v>
      </c>
      <c r="E527" s="56">
        <v>31.96</v>
      </c>
      <c r="F527" s="56">
        <v>19.420000000000002</v>
      </c>
      <c r="G527" s="59">
        <v>40.799999999999997</v>
      </c>
      <c r="H527" s="9">
        <v>40.799999999999997</v>
      </c>
      <c r="I527" s="15">
        <f t="shared" si="120"/>
        <v>40.799999999999997</v>
      </c>
      <c r="J527" s="15">
        <f t="shared" si="119"/>
        <v>15.056735786653643</v>
      </c>
      <c r="K527" s="15">
        <f t="shared" si="121"/>
        <v>6.1431482009546858</v>
      </c>
      <c r="L527" s="67">
        <v>31</v>
      </c>
      <c r="M527" s="47">
        <f t="shared" si="122"/>
        <v>190.43759422959525</v>
      </c>
      <c r="N527" s="32"/>
      <c r="O527" s="24">
        <f t="shared" si="123"/>
        <v>13.217464945929796</v>
      </c>
      <c r="P527" s="91"/>
      <c r="R527" s="82">
        <f>16*(10*D527/$P529)^$Q529*$V527</f>
        <v>159.604074213525</v>
      </c>
      <c r="S527" s="4"/>
      <c r="T527" s="84">
        <v>1.1100000000000001</v>
      </c>
      <c r="U527" s="84">
        <v>1.1299999999999999</v>
      </c>
      <c r="V527" s="84">
        <f t="shared" si="124"/>
        <v>1.1134292000000001</v>
      </c>
    </row>
    <row r="528" spans="1:22">
      <c r="A528" s="9">
        <v>1999</v>
      </c>
      <c r="B528" s="9">
        <v>8</v>
      </c>
      <c r="C528" s="10">
        <f>P!C529</f>
        <v>1.7</v>
      </c>
      <c r="D528" s="11">
        <f>P!D529</f>
        <v>26.64</v>
      </c>
      <c r="E528" s="56">
        <v>32.1</v>
      </c>
      <c r="F528" s="56">
        <v>19.22</v>
      </c>
      <c r="G528" s="59">
        <v>36.700000000000003</v>
      </c>
      <c r="H528" s="9">
        <v>36.299999999999997</v>
      </c>
      <c r="I528" s="15">
        <f t="shared" si="120"/>
        <v>36.47146</v>
      </c>
      <c r="J528" s="15">
        <f t="shared" si="119"/>
        <v>13.37867078022879</v>
      </c>
      <c r="K528" s="15">
        <f t="shared" si="121"/>
        <v>5.4584976783333454</v>
      </c>
      <c r="L528" s="67">
        <v>31</v>
      </c>
      <c r="M528" s="47">
        <f t="shared" si="122"/>
        <v>169.21342802833371</v>
      </c>
      <c r="N528" s="32" t="s">
        <v>467</v>
      </c>
      <c r="O528" s="24">
        <f t="shared" si="123"/>
        <v>12.589782382046362</v>
      </c>
      <c r="P528" s="91"/>
      <c r="R528" s="82">
        <f>16*(10*D528/$P529)^$Q529*$V528</f>
        <v>169.37424747132076</v>
      </c>
      <c r="S528" s="4"/>
      <c r="T528" s="84">
        <v>1.24</v>
      </c>
      <c r="U528" s="84">
        <v>1.28</v>
      </c>
      <c r="V528" s="84">
        <f t="shared" si="124"/>
        <v>1.2468584</v>
      </c>
    </row>
    <row r="529" spans="1:22" s="2" customFormat="1">
      <c r="A529" s="12">
        <v>1999</v>
      </c>
      <c r="B529" s="12">
        <v>9</v>
      </c>
      <c r="C529" s="10">
        <f>P!C530</f>
        <v>30.3</v>
      </c>
      <c r="D529" s="11">
        <f>P!D530</f>
        <v>21.85</v>
      </c>
      <c r="E529" s="57">
        <v>27.06</v>
      </c>
      <c r="F529" s="57">
        <v>15.55</v>
      </c>
      <c r="G529" s="60">
        <v>30</v>
      </c>
      <c r="H529" s="12">
        <v>29.2</v>
      </c>
      <c r="I529" s="12">
        <f t="shared" si="120"/>
        <v>29.542919999999999</v>
      </c>
      <c r="J529" s="12">
        <f t="shared" si="119"/>
        <v>9.1403348881572999</v>
      </c>
      <c r="K529" s="15">
        <f t="shared" si="121"/>
        <v>3.7292566343681783</v>
      </c>
      <c r="L529" s="12">
        <v>30</v>
      </c>
      <c r="M529" s="47">
        <f t="shared" si="122"/>
        <v>111.87769903104535</v>
      </c>
      <c r="N529" s="31">
        <f>SUM(M518:M529)</f>
        <v>1128.8803475803627</v>
      </c>
      <c r="O529" s="48">
        <f t="shared" si="123"/>
        <v>9.3258600868264079</v>
      </c>
      <c r="P529" s="49">
        <f>SUM(O518:O529)</f>
        <v>74.190499156111969</v>
      </c>
      <c r="Q529" s="81">
        <f>6.75*10^(-7)*P529^3-7.71*10^(-5)*P529^2+1.792*10^(-2)*P529+0.49239</f>
        <v>1.6731516679578813</v>
      </c>
      <c r="R529" s="85">
        <f>16*(10*D529/$P529)^$Q529*$V529</f>
        <v>122.54258845283411</v>
      </c>
      <c r="S529" s="93">
        <f>SUM(R518:R529)</f>
        <v>839.51252300638487</v>
      </c>
      <c r="T529" s="95">
        <v>1.25</v>
      </c>
      <c r="U529" s="95">
        <v>1.29</v>
      </c>
      <c r="V529" s="95">
        <f t="shared" si="124"/>
        <v>1.2568584</v>
      </c>
    </row>
    <row r="530" spans="1:22" ht="18">
      <c r="A530" s="9">
        <v>1999</v>
      </c>
      <c r="B530" s="9">
        <v>10</v>
      </c>
      <c r="C530" s="10">
        <f>P!C531</f>
        <v>31.8</v>
      </c>
      <c r="D530" s="11">
        <f>P!D531</f>
        <v>16.7</v>
      </c>
      <c r="E530" s="56">
        <v>21.5</v>
      </c>
      <c r="F530" s="56">
        <v>11.05</v>
      </c>
      <c r="G530" s="59">
        <v>22.5</v>
      </c>
      <c r="H530" s="9">
        <v>21.4</v>
      </c>
      <c r="I530" s="15">
        <f t="shared" si="120"/>
        <v>21.871514999999999</v>
      </c>
      <c r="J530" s="15">
        <f t="shared" si="119"/>
        <v>5.6102723324313386</v>
      </c>
      <c r="K530" s="15">
        <f t="shared" si="121"/>
        <v>2.2889911116319861</v>
      </c>
      <c r="L530" s="9">
        <v>31</v>
      </c>
      <c r="M530" s="47">
        <f t="shared" si="122"/>
        <v>70.958724460591569</v>
      </c>
      <c r="N530" s="32"/>
      <c r="O530" s="24">
        <f>(D530/5)^1.514</f>
        <v>6.2080063253334066</v>
      </c>
      <c r="P530" s="43"/>
      <c r="R530" s="82">
        <f>16*(10*D530/$P541)^$Q541*$V530</f>
        <v>79.904210146717375</v>
      </c>
      <c r="S530" s="4"/>
      <c r="T530" s="84">
        <v>1.27</v>
      </c>
      <c r="U530" s="84">
        <v>1.31</v>
      </c>
      <c r="V530" s="84">
        <f>($U530+($T530-$U530)*(($U$1-$V$1)/($U$1-$T$1)))</f>
        <v>1.2768584000000001</v>
      </c>
    </row>
    <row r="531" spans="1:22">
      <c r="A531" s="9">
        <v>1999</v>
      </c>
      <c r="B531" s="9">
        <v>11</v>
      </c>
      <c r="C531" s="10">
        <f>P!C532</f>
        <v>70.099999999999994</v>
      </c>
      <c r="D531" s="11">
        <f>P!D532</f>
        <v>10.199999999999999</v>
      </c>
      <c r="E531" s="56">
        <v>14.61</v>
      </c>
      <c r="F531" s="56">
        <v>5.89</v>
      </c>
      <c r="G531" s="59">
        <v>16.3</v>
      </c>
      <c r="H531" s="9">
        <v>15.1</v>
      </c>
      <c r="I531" s="15">
        <f t="shared" si="120"/>
        <v>15.614380000000001</v>
      </c>
      <c r="J531" s="15">
        <f t="shared" si="119"/>
        <v>2.9694010256907837</v>
      </c>
      <c r="K531" s="15">
        <f t="shared" si="121"/>
        <v>1.2115156184818396</v>
      </c>
      <c r="L531" s="67">
        <v>30</v>
      </c>
      <c r="M531" s="47">
        <f t="shared" si="122"/>
        <v>36.345468554455188</v>
      </c>
      <c r="N531" s="32"/>
      <c r="O531" s="24">
        <f t="shared" ref="O531:O541" si="125">(D531/5)^1.514</f>
        <v>2.9429309575673472</v>
      </c>
      <c r="P531" s="90"/>
      <c r="R531" s="82">
        <f>16*(10*D531/$P541)^$Q541*$V531</f>
        <v>32.721568756802952</v>
      </c>
      <c r="S531" s="4"/>
      <c r="T531" s="84">
        <v>1.18</v>
      </c>
      <c r="U531" s="84">
        <v>1.21</v>
      </c>
      <c r="V531" s="84">
        <f>($U531+($T531-$U531)*(($U$1-$V$1)/($U$1-$T$1)))</f>
        <v>1.1851437999999999</v>
      </c>
    </row>
    <row r="532" spans="1:22">
      <c r="A532" s="9">
        <v>1999</v>
      </c>
      <c r="B532" s="9">
        <v>12</v>
      </c>
      <c r="C532" s="10">
        <f>P!C533</f>
        <v>92.8</v>
      </c>
      <c r="D532" s="11">
        <f>P!D533</f>
        <v>9.6</v>
      </c>
      <c r="E532" s="56">
        <v>12.83</v>
      </c>
      <c r="F532" s="56">
        <v>5.55</v>
      </c>
      <c r="G532" s="59">
        <v>13.6</v>
      </c>
      <c r="H532" s="9">
        <v>12.4</v>
      </c>
      <c r="I532" s="15">
        <f t="shared" si="120"/>
        <v>12.914380000000001</v>
      </c>
      <c r="J532" s="15">
        <f t="shared" si="119"/>
        <v>2.1959257413308308</v>
      </c>
      <c r="K532" s="15">
        <f t="shared" si="121"/>
        <v>0.89593770246297888</v>
      </c>
      <c r="L532" s="67">
        <v>31</v>
      </c>
      <c r="M532" s="47">
        <f t="shared" si="122"/>
        <v>27.774068776352344</v>
      </c>
      <c r="N532" s="32"/>
      <c r="O532" s="24">
        <f t="shared" si="125"/>
        <v>2.6848378408402165</v>
      </c>
      <c r="P532" s="90"/>
      <c r="R532" s="82">
        <f>16*(10*D532/$P541)^$Q541*$V532</f>
        <v>25.96563082315825</v>
      </c>
      <c r="S532" s="4"/>
      <c r="T532" s="84">
        <v>1.04</v>
      </c>
      <c r="U532" s="84">
        <v>1.04</v>
      </c>
      <c r="V532" s="84">
        <f>($U532+($T532-$U532)*(($U$1-$V$1)/($U$1-$T$1)))</f>
        <v>1.04</v>
      </c>
    </row>
    <row r="533" spans="1:22">
      <c r="A533" s="9">
        <v>2000</v>
      </c>
      <c r="B533" s="9">
        <v>1</v>
      </c>
      <c r="C533" s="10">
        <f>P!C534</f>
        <v>17.5</v>
      </c>
      <c r="D533" s="11">
        <f>P!D534</f>
        <v>2.46</v>
      </c>
      <c r="E533" s="56" t="s">
        <v>365</v>
      </c>
      <c r="F533" s="56">
        <v>-1.95</v>
      </c>
      <c r="G533" s="59">
        <v>15</v>
      </c>
      <c r="H533" s="9">
        <v>13.8</v>
      </c>
      <c r="I533" s="15">
        <f t="shared" si="120"/>
        <v>14.314380000000002</v>
      </c>
      <c r="J533" s="15">
        <f t="shared" si="119"/>
        <v>1.9640356560318297</v>
      </c>
      <c r="K533" s="15">
        <f t="shared" si="121"/>
        <v>0.80132654766098643</v>
      </c>
      <c r="L533" s="67">
        <v>31</v>
      </c>
      <c r="M533" s="47">
        <f t="shared" si="122"/>
        <v>24.841122977490578</v>
      </c>
      <c r="N533" s="32"/>
      <c r="O533" s="24">
        <f t="shared" si="125"/>
        <v>0.34169227911989558</v>
      </c>
      <c r="P533" s="90"/>
      <c r="R533" s="82">
        <f>16*(10*D533/$P541)^$Q541*$V533</f>
        <v>2.4926184317220863</v>
      </c>
      <c r="S533" s="4"/>
      <c r="T533" s="84">
        <v>0.96</v>
      </c>
      <c r="U533" s="84">
        <v>0.94</v>
      </c>
      <c r="V533" s="84">
        <f>($U533+($T533-$U533)*(($U$1-$V$1)/($U$1-$T$1)))</f>
        <v>0.95657079999999994</v>
      </c>
    </row>
    <row r="534" spans="1:22">
      <c r="A534" s="9">
        <v>2000</v>
      </c>
      <c r="B534" s="9">
        <v>2</v>
      </c>
      <c r="C534" s="10">
        <f>P!C535</f>
        <v>48.5</v>
      </c>
      <c r="D534" s="11">
        <f>P!D535</f>
        <v>6.68</v>
      </c>
      <c r="E534" s="56" t="s">
        <v>364</v>
      </c>
      <c r="F534" s="56">
        <v>2.2799999999999998</v>
      </c>
      <c r="G534" s="59">
        <v>20.04</v>
      </c>
      <c r="H534" s="9">
        <v>19.2</v>
      </c>
      <c r="I534" s="15">
        <f t="shared" si="120"/>
        <v>19.560065999999999</v>
      </c>
      <c r="J534" s="15">
        <f t="shared" si="119"/>
        <v>3.1246940867182187</v>
      </c>
      <c r="K534" s="15">
        <f t="shared" si="121"/>
        <v>1.2748751873810331</v>
      </c>
      <c r="L534" s="67">
        <v>29</v>
      </c>
      <c r="M534" s="47">
        <f t="shared" si="122"/>
        <v>36.971380434049962</v>
      </c>
      <c r="N534" s="32"/>
      <c r="O534" s="24">
        <f t="shared" si="125"/>
        <v>1.5504971690452876</v>
      </c>
      <c r="P534" s="90"/>
      <c r="R534" s="82">
        <f>16*(10*D534/$P541)^$Q541*$V534</f>
        <v>11.257699986802532</v>
      </c>
      <c r="S534" s="4"/>
      <c r="T534" s="84">
        <v>0.83</v>
      </c>
      <c r="U534" s="84">
        <v>0.79</v>
      </c>
      <c r="V534" s="84">
        <f>($U534+($T534-$U534)*(($U$1-$V$1)/($U$1-$T$1)))</f>
        <v>0.82314159999999992</v>
      </c>
    </row>
    <row r="535" spans="1:22">
      <c r="A535" s="9">
        <v>2000</v>
      </c>
      <c r="B535" s="9">
        <v>3</v>
      </c>
      <c r="C535" s="10">
        <f>P!C536</f>
        <v>75.8</v>
      </c>
      <c r="D535" s="11">
        <f>P!D536</f>
        <v>7.68</v>
      </c>
      <c r="E535" s="56" t="s">
        <v>363</v>
      </c>
      <c r="F535" s="56">
        <v>2.37</v>
      </c>
      <c r="G535" s="59">
        <v>27.2</v>
      </c>
      <c r="H535" s="9">
        <v>26.3</v>
      </c>
      <c r="I535" s="15">
        <f t="shared" si="120"/>
        <v>26.685785000000003</v>
      </c>
      <c r="J535" s="15">
        <f t="shared" si="119"/>
        <v>4.8556319380835085</v>
      </c>
      <c r="K535" s="15">
        <f t="shared" si="121"/>
        <v>1.9810978307380713</v>
      </c>
      <c r="L535" s="67">
        <v>31</v>
      </c>
      <c r="M535" s="47">
        <f t="shared" si="122"/>
        <v>61.41403275288021</v>
      </c>
      <c r="N535" s="32"/>
      <c r="O535" s="24">
        <f t="shared" si="125"/>
        <v>1.9151213618799385</v>
      </c>
      <c r="P535" s="90"/>
      <c r="R535" s="82">
        <f>16*(10*D535/$P541)^$Q541*$V535</f>
        <v>13.786691808938672</v>
      </c>
      <c r="S535" s="4"/>
      <c r="T535" s="84">
        <v>0.81</v>
      </c>
      <c r="U535" s="84">
        <v>0.75</v>
      </c>
      <c r="V535" s="84">
        <f t="shared" ref="V535:V541" si="126">($U535+($T535-$U535)*(($U$1-$V$1)/($U$1-$T$1)))</f>
        <v>0.79971239999999999</v>
      </c>
    </row>
    <row r="536" spans="1:22">
      <c r="A536" s="9">
        <v>2000</v>
      </c>
      <c r="B536" s="9">
        <v>4</v>
      </c>
      <c r="C536" s="10">
        <f>P!C537</f>
        <v>24.9</v>
      </c>
      <c r="D536" s="11">
        <f>P!D537</f>
        <v>15.1</v>
      </c>
      <c r="E536" s="56" t="s">
        <v>362</v>
      </c>
      <c r="F536" s="56">
        <v>9.93</v>
      </c>
      <c r="G536" s="59">
        <v>34.700000000000003</v>
      </c>
      <c r="H536" s="9">
        <v>34.1</v>
      </c>
      <c r="I536" s="15">
        <f t="shared" si="120"/>
        <v>34.357190000000003</v>
      </c>
      <c r="J536" s="15">
        <f t="shared" si="119"/>
        <v>7.8253806012650067</v>
      </c>
      <c r="K536" s="15">
        <f t="shared" si="121"/>
        <v>3.1927552853161227</v>
      </c>
      <c r="L536" s="67">
        <v>30</v>
      </c>
      <c r="M536" s="47">
        <f t="shared" si="122"/>
        <v>95.782658559483679</v>
      </c>
      <c r="N536" s="32"/>
      <c r="O536" s="24">
        <f t="shared" si="125"/>
        <v>5.330040532362065</v>
      </c>
      <c r="P536" s="90"/>
      <c r="R536" s="82">
        <f>16*(10*D536/$P541)^$Q541*$V536</f>
        <v>44.111545233295075</v>
      </c>
      <c r="S536" s="4"/>
      <c r="T536" s="84">
        <v>0.84</v>
      </c>
      <c r="U536" s="84">
        <v>0.8</v>
      </c>
      <c r="V536" s="84">
        <f t="shared" si="126"/>
        <v>0.83314159999999993</v>
      </c>
    </row>
    <row r="537" spans="1:22">
      <c r="A537" s="9">
        <v>2000</v>
      </c>
      <c r="B537" s="9">
        <v>5</v>
      </c>
      <c r="C537" s="10">
        <f>P!C538</f>
        <v>36.9</v>
      </c>
      <c r="D537" s="11">
        <f>P!D538</f>
        <v>19.37</v>
      </c>
      <c r="E537" s="56" t="s">
        <v>361</v>
      </c>
      <c r="F537" s="56">
        <v>11.17</v>
      </c>
      <c r="G537" s="59">
        <v>39.700000000000003</v>
      </c>
      <c r="H537" s="9">
        <v>39.5</v>
      </c>
      <c r="I537" s="15">
        <f t="shared" si="120"/>
        <v>39.585729999999998</v>
      </c>
      <c r="J537" s="15">
        <f t="shared" si="119"/>
        <v>11.974605640803285</v>
      </c>
      <c r="K537" s="15">
        <f t="shared" si="121"/>
        <v>4.8856391014477394</v>
      </c>
      <c r="L537" s="67">
        <v>31</v>
      </c>
      <c r="M537" s="47">
        <f t="shared" si="122"/>
        <v>151.45481214487992</v>
      </c>
      <c r="N537" s="32"/>
      <c r="O537" s="24">
        <f t="shared" si="125"/>
        <v>7.7709418510670494</v>
      </c>
      <c r="P537" s="90"/>
      <c r="R537" s="82">
        <f>16*(10*D537/$P541)^$Q541*$V537</f>
        <v>66.162513363839523</v>
      </c>
      <c r="S537" s="4"/>
      <c r="T537" s="84">
        <v>0.83</v>
      </c>
      <c r="U537" s="84">
        <v>0.81</v>
      </c>
      <c r="V537" s="84">
        <f t="shared" si="126"/>
        <v>0.82657079999999994</v>
      </c>
    </row>
    <row r="538" spans="1:22">
      <c r="A538" s="9">
        <v>2000</v>
      </c>
      <c r="B538" s="9">
        <v>6</v>
      </c>
      <c r="C538" s="10">
        <f>P!C539</f>
        <v>13.4</v>
      </c>
      <c r="D538" s="11">
        <f>P!D539</f>
        <v>23.78</v>
      </c>
      <c r="E538" s="56" t="s">
        <v>360</v>
      </c>
      <c r="F538" s="56">
        <v>15.51</v>
      </c>
      <c r="G538" s="59">
        <v>41.9</v>
      </c>
      <c r="H538" s="9">
        <v>41.9</v>
      </c>
      <c r="I538" s="15">
        <f t="shared" si="120"/>
        <v>41.9</v>
      </c>
      <c r="J538" s="15">
        <f t="shared" si="119"/>
        <v>14.40315388638076</v>
      </c>
      <c r="K538" s="15">
        <f t="shared" si="121"/>
        <v>5.8764867856433503</v>
      </c>
      <c r="L538" s="67">
        <v>30</v>
      </c>
      <c r="M538" s="47">
        <f t="shared" si="122"/>
        <v>176.29460356930051</v>
      </c>
      <c r="N538" s="32"/>
      <c r="O538" s="24">
        <f t="shared" si="125"/>
        <v>10.600934588379145</v>
      </c>
      <c r="P538" s="91"/>
      <c r="R538" s="82">
        <f>16*(10*D538/$P541)^$Q541*$V538</f>
        <v>115.68933268691342</v>
      </c>
      <c r="S538" s="4"/>
      <c r="T538" s="84">
        <v>1.03</v>
      </c>
      <c r="U538" s="84">
        <v>1.02</v>
      </c>
      <c r="V538" s="84">
        <f t="shared" si="126"/>
        <v>1.0282854000000001</v>
      </c>
    </row>
    <row r="539" spans="1:22">
      <c r="A539" s="9">
        <v>2000</v>
      </c>
      <c r="B539" s="9">
        <v>7</v>
      </c>
      <c r="C539" s="10">
        <f>P!C540</f>
        <v>0</v>
      </c>
      <c r="D539" s="11">
        <f>P!D540</f>
        <v>27.04</v>
      </c>
      <c r="E539" s="56">
        <v>31.68</v>
      </c>
      <c r="F539" s="56">
        <v>18.350000000000001</v>
      </c>
      <c r="G539" s="59">
        <v>40.799999999999997</v>
      </c>
      <c r="H539" s="9">
        <v>40.799999999999997</v>
      </c>
      <c r="I539" s="15">
        <f t="shared" si="120"/>
        <v>40.799999999999997</v>
      </c>
      <c r="J539" s="15">
        <f t="shared" si="119"/>
        <v>15.362739899142758</v>
      </c>
      <c r="K539" s="15">
        <f t="shared" si="121"/>
        <v>6.2679978788502444</v>
      </c>
      <c r="L539" s="67">
        <v>31</v>
      </c>
      <c r="M539" s="47">
        <f t="shared" si="122"/>
        <v>194.30793424435757</v>
      </c>
      <c r="N539" s="32"/>
      <c r="O539" s="24">
        <f t="shared" si="125"/>
        <v>12.877084274596998</v>
      </c>
      <c r="P539" s="91"/>
      <c r="R539" s="82">
        <f>16*(10*D539/$P541)^$Q541*$V539</f>
        <v>155.03996091721038</v>
      </c>
      <c r="S539" s="4"/>
      <c r="T539" s="84">
        <v>1.1100000000000001</v>
      </c>
      <c r="U539" s="84">
        <v>1.1299999999999999</v>
      </c>
      <c r="V539" s="84">
        <f t="shared" si="126"/>
        <v>1.1134292000000001</v>
      </c>
    </row>
    <row r="540" spans="1:22">
      <c r="A540" s="9">
        <v>2000</v>
      </c>
      <c r="B540" s="9">
        <v>8</v>
      </c>
      <c r="C540" s="10">
        <f>P!C541</f>
        <v>25.8</v>
      </c>
      <c r="D540" s="11">
        <f>P!D541</f>
        <v>26.49</v>
      </c>
      <c r="E540" s="56">
        <v>32.1</v>
      </c>
      <c r="F540" s="56">
        <v>17.8</v>
      </c>
      <c r="G540" s="59">
        <v>36.700000000000003</v>
      </c>
      <c r="H540" s="9">
        <v>36.299999999999997</v>
      </c>
      <c r="I540" s="15">
        <f t="shared" si="120"/>
        <v>36.47146</v>
      </c>
      <c r="J540" s="15">
        <f t="shared" si="119"/>
        <v>14.049299929325239</v>
      </c>
      <c r="K540" s="15">
        <f t="shared" si="121"/>
        <v>5.7321143711646974</v>
      </c>
      <c r="L540" s="67">
        <v>31</v>
      </c>
      <c r="M540" s="47">
        <f t="shared" si="122"/>
        <v>177.69554550610562</v>
      </c>
      <c r="N540" s="32"/>
      <c r="O540" s="24">
        <f t="shared" si="125"/>
        <v>12.482612771834315</v>
      </c>
      <c r="P540" s="91"/>
      <c r="R540" s="82">
        <f>16*(10*D540/$P541)^$Q541*$V540</f>
        <v>167.79770373213353</v>
      </c>
      <c r="S540" s="4"/>
      <c r="T540" s="84">
        <v>1.24</v>
      </c>
      <c r="U540" s="84">
        <v>1.28</v>
      </c>
      <c r="V540" s="84">
        <f t="shared" si="126"/>
        <v>1.2468584</v>
      </c>
    </row>
    <row r="541" spans="1:22" s="2" customFormat="1">
      <c r="A541" s="12">
        <v>2000</v>
      </c>
      <c r="B541" s="12">
        <v>9</v>
      </c>
      <c r="C541" s="10">
        <f>P!C542</f>
        <v>28.9</v>
      </c>
      <c r="D541" s="11">
        <f>P!D542</f>
        <v>20.9</v>
      </c>
      <c r="E541" s="57">
        <v>26.23</v>
      </c>
      <c r="F541" s="57">
        <v>14.09</v>
      </c>
      <c r="G541" s="60">
        <v>30</v>
      </c>
      <c r="H541" s="12">
        <v>29.2</v>
      </c>
      <c r="I541" s="12">
        <f t="shared" si="120"/>
        <v>29.542919999999999</v>
      </c>
      <c r="J541" s="12">
        <f t="shared" si="119"/>
        <v>9.1622378722101079</v>
      </c>
      <c r="K541" s="15">
        <f t="shared" si="121"/>
        <v>3.7381930518617237</v>
      </c>
      <c r="L541" s="12">
        <v>30</v>
      </c>
      <c r="M541" s="47">
        <f t="shared" si="122"/>
        <v>112.14579155585172</v>
      </c>
      <c r="N541" s="31">
        <f>SUM(M530:M541)</f>
        <v>1165.9861435357989</v>
      </c>
      <c r="O541" s="48">
        <f t="shared" si="125"/>
        <v>8.7188838184497239</v>
      </c>
      <c r="P541" s="49">
        <f>SUM(O530:O541)</f>
        <v>73.423583770475389</v>
      </c>
      <c r="Q541" s="81">
        <f>6.75*10^(-7)*P541^3-7.71*10^(-5)*P541^2+1.792*10^(-2)*P541+0.49239</f>
        <v>1.6596768118768175</v>
      </c>
      <c r="R541" s="85">
        <f>16*(10*D541/$P541)^$Q541*$V541</f>
        <v>114.13406402307209</v>
      </c>
      <c r="S541" s="93">
        <f>SUM(R530:R541)</f>
        <v>829.06353991060587</v>
      </c>
      <c r="T541" s="95">
        <v>1.25</v>
      </c>
      <c r="U541" s="95">
        <v>1.29</v>
      </c>
      <c r="V541" s="95">
        <f t="shared" si="126"/>
        <v>1.2568584</v>
      </c>
    </row>
    <row r="542" spans="1:22" ht="18">
      <c r="A542" s="9">
        <v>2000</v>
      </c>
      <c r="B542" s="9">
        <v>10</v>
      </c>
      <c r="C542" s="10">
        <f>P!C543</f>
        <v>35.5</v>
      </c>
      <c r="D542" s="11">
        <f>P!D543</f>
        <v>15.46</v>
      </c>
      <c r="E542" s="56">
        <v>20.12</v>
      </c>
      <c r="F542" s="56">
        <v>10.1</v>
      </c>
      <c r="G542" s="59">
        <v>22.5</v>
      </c>
      <c r="H542" s="9">
        <v>21.4</v>
      </c>
      <c r="I542" s="15">
        <f t="shared" si="120"/>
        <v>21.871514999999999</v>
      </c>
      <c r="J542" s="15">
        <f t="shared" si="119"/>
        <v>5.2961808730206048</v>
      </c>
      <c r="K542" s="15">
        <f t="shared" si="121"/>
        <v>2.1608417961924067</v>
      </c>
      <c r="L542" s="9">
        <v>31</v>
      </c>
      <c r="M542" s="47">
        <f t="shared" si="122"/>
        <v>66.986095681964613</v>
      </c>
      <c r="N542" s="32"/>
      <c r="O542" s="24">
        <f>(D542/5)^1.514</f>
        <v>5.5236045751382239</v>
      </c>
      <c r="P542" s="43"/>
      <c r="R542" s="82">
        <f>16*(10*D542/$P553)^$Q553*$V542</f>
        <v>66.523938690049846</v>
      </c>
      <c r="S542" s="4"/>
      <c r="T542" s="84">
        <v>1.27</v>
      </c>
      <c r="U542" s="84">
        <v>1.31</v>
      </c>
      <c r="V542" s="84">
        <f>($U542+($T542-$U542)*(($U$1-$V$1)/($U$1-$T$1)))</f>
        <v>1.2768584000000001</v>
      </c>
    </row>
    <row r="543" spans="1:22">
      <c r="A543" s="9">
        <v>2000</v>
      </c>
      <c r="B543" s="9">
        <v>11</v>
      </c>
      <c r="C543" s="10">
        <f>P!C544</f>
        <v>13.3</v>
      </c>
      <c r="D543" s="11">
        <f>P!D544</f>
        <v>12.56</v>
      </c>
      <c r="E543" s="56">
        <v>17.95</v>
      </c>
      <c r="F543" s="56">
        <v>7.37</v>
      </c>
      <c r="G543" s="59">
        <v>16.3</v>
      </c>
      <c r="H543" s="9">
        <v>15.1</v>
      </c>
      <c r="I543" s="15">
        <f t="shared" si="120"/>
        <v>15.614380000000001</v>
      </c>
      <c r="J543" s="15">
        <f t="shared" si="119"/>
        <v>3.5464772761250232</v>
      </c>
      <c r="K543" s="15">
        <f t="shared" si="121"/>
        <v>1.4469627286590094</v>
      </c>
      <c r="L543" s="67">
        <v>30</v>
      </c>
      <c r="M543" s="47">
        <f t="shared" si="122"/>
        <v>43.408881859770283</v>
      </c>
      <c r="N543" s="32"/>
      <c r="O543" s="24">
        <f t="shared" ref="O543:O553" si="127">(D543/5)^1.514</f>
        <v>4.0330139804113943</v>
      </c>
      <c r="P543" s="90"/>
      <c r="R543" s="82">
        <f>16*(10*D543/$P553)^$Q553*$V543</f>
        <v>42.8254058828811</v>
      </c>
      <c r="S543" s="4"/>
      <c r="T543" s="84">
        <v>1.18</v>
      </c>
      <c r="U543" s="84">
        <v>1.21</v>
      </c>
      <c r="V543" s="84">
        <f>($U543+($T543-$U543)*(($U$1-$V$1)/($U$1-$T$1)))</f>
        <v>1.1851437999999999</v>
      </c>
    </row>
    <row r="544" spans="1:22">
      <c r="A544" s="9">
        <v>2000</v>
      </c>
      <c r="B544" s="9">
        <v>12</v>
      </c>
      <c r="C544" s="10">
        <f>P!C545</f>
        <v>82.3</v>
      </c>
      <c r="D544" s="11">
        <f>P!D545</f>
        <v>8.31</v>
      </c>
      <c r="E544" s="56">
        <v>12.54</v>
      </c>
      <c r="F544" s="56">
        <v>3.92</v>
      </c>
      <c r="G544" s="59">
        <v>13.6</v>
      </c>
      <c r="H544" s="9">
        <v>12.4</v>
      </c>
      <c r="I544" s="15">
        <f t="shared" si="120"/>
        <v>12.914380000000001</v>
      </c>
      <c r="J544" s="15">
        <f t="shared" si="119"/>
        <v>2.2769940823609458</v>
      </c>
      <c r="K544" s="15">
        <f t="shared" si="121"/>
        <v>0.92901358560326586</v>
      </c>
      <c r="L544" s="67">
        <v>31</v>
      </c>
      <c r="M544" s="47">
        <f t="shared" si="122"/>
        <v>28.799421153701243</v>
      </c>
      <c r="N544" s="32"/>
      <c r="O544" s="24">
        <f t="shared" si="127"/>
        <v>2.1579201156937335</v>
      </c>
      <c r="P544" s="90"/>
      <c r="R544" s="82">
        <f>16*(10*D544/$P553)^$Q553*$V544</f>
        <v>18.15538673614682</v>
      </c>
      <c r="S544" s="4"/>
      <c r="T544" s="84">
        <v>1.04</v>
      </c>
      <c r="U544" s="84">
        <v>1.04</v>
      </c>
      <c r="V544" s="84">
        <f>($U544+($T544-$U544)*(($U$1-$V$1)/($U$1-$T$1)))</f>
        <v>1.04</v>
      </c>
    </row>
    <row r="545" spans="1:22">
      <c r="A545" s="9">
        <v>2001</v>
      </c>
      <c r="B545" s="9">
        <v>1</v>
      </c>
      <c r="C545" s="10">
        <f>P!C546</f>
        <v>51.6</v>
      </c>
      <c r="D545" s="11">
        <f>P!D546</f>
        <v>7.31</v>
      </c>
      <c r="E545" s="56" t="s">
        <v>359</v>
      </c>
      <c r="F545" s="56">
        <v>4.28</v>
      </c>
      <c r="G545" s="59">
        <v>15</v>
      </c>
      <c r="H545" s="9">
        <v>13.8</v>
      </c>
      <c r="I545" s="15">
        <f t="shared" si="120"/>
        <v>14.314380000000002</v>
      </c>
      <c r="J545" s="15">
        <f t="shared" si="119"/>
        <v>2.0518114400968157</v>
      </c>
      <c r="K545" s="15">
        <f t="shared" si="121"/>
        <v>0.83713906755950074</v>
      </c>
      <c r="L545" s="67">
        <v>31</v>
      </c>
      <c r="M545" s="47">
        <f t="shared" si="122"/>
        <v>25.951311094344522</v>
      </c>
      <c r="N545" s="32"/>
      <c r="O545" s="24">
        <f t="shared" si="127"/>
        <v>1.7771755191859182</v>
      </c>
      <c r="P545" s="90"/>
      <c r="R545" s="82">
        <f>16*(10*D545/$P553)^$Q553*$V545</f>
        <v>13.32334686369351</v>
      </c>
      <c r="S545" s="4"/>
      <c r="T545" s="84">
        <v>0.96</v>
      </c>
      <c r="U545" s="84">
        <v>0.94</v>
      </c>
      <c r="V545" s="84">
        <f>($U545+($T545-$U545)*(($U$1-$V$1)/($U$1-$T$1)))</f>
        <v>0.95657079999999994</v>
      </c>
    </row>
    <row r="546" spans="1:22">
      <c r="A546" s="9">
        <v>2001</v>
      </c>
      <c r="B546" s="9">
        <v>2</v>
      </c>
      <c r="C546" s="10">
        <f>P!C547</f>
        <v>6.4</v>
      </c>
      <c r="D546" s="11">
        <f>P!D547</f>
        <v>7.6</v>
      </c>
      <c r="E546" s="56" t="s">
        <v>358</v>
      </c>
      <c r="F546" s="56">
        <v>3.43</v>
      </c>
      <c r="G546" s="59">
        <v>20.04</v>
      </c>
      <c r="H546" s="9">
        <v>19.2</v>
      </c>
      <c r="I546" s="15">
        <f t="shared" si="120"/>
        <v>19.560065999999999</v>
      </c>
      <c r="J546" s="15">
        <f t="shared" si="119"/>
        <v>3.2920840504352329</v>
      </c>
      <c r="K546" s="15">
        <f t="shared" si="121"/>
        <v>1.343170292577575</v>
      </c>
      <c r="L546" s="67">
        <v>29</v>
      </c>
      <c r="M546" s="47">
        <f t="shared" si="122"/>
        <v>38.951938484749675</v>
      </c>
      <c r="N546" s="32"/>
      <c r="O546" s="24">
        <f t="shared" si="127"/>
        <v>1.8849992951521064</v>
      </c>
      <c r="P546" s="90"/>
      <c r="R546" s="82">
        <f>16*(10*D546/$P553)^$Q553*$V546</f>
        <v>12.278071942592449</v>
      </c>
      <c r="S546" s="4"/>
      <c r="T546" s="84">
        <v>0.83</v>
      </c>
      <c r="U546" s="84">
        <v>0.79</v>
      </c>
      <c r="V546" s="84">
        <f>($U546+($T546-$U546)*(($U$1-$V$1)/($U$1-$T$1)))</f>
        <v>0.82314159999999992</v>
      </c>
    </row>
    <row r="547" spans="1:22">
      <c r="A547" s="9">
        <v>2001</v>
      </c>
      <c r="B547" s="9">
        <v>3</v>
      </c>
      <c r="C547" s="10">
        <f>P!C548</f>
        <v>26.5</v>
      </c>
      <c r="D547" s="11">
        <f>P!D548</f>
        <v>12.28</v>
      </c>
      <c r="E547" s="56" t="s">
        <v>357</v>
      </c>
      <c r="F547" s="56">
        <v>7.21</v>
      </c>
      <c r="G547" s="59">
        <v>27.2</v>
      </c>
      <c r="H547" s="9">
        <v>26.3</v>
      </c>
      <c r="I547" s="15">
        <f t="shared" si="120"/>
        <v>26.685785000000003</v>
      </c>
      <c r="J547" s="15">
        <f t="shared" si="119"/>
        <v>5.514016709418291</v>
      </c>
      <c r="K547" s="15">
        <f t="shared" si="121"/>
        <v>2.2497188174426626</v>
      </c>
      <c r="L547" s="67">
        <v>31</v>
      </c>
      <c r="M547" s="47">
        <f t="shared" si="122"/>
        <v>69.741283340722532</v>
      </c>
      <c r="N547" s="32"/>
      <c r="O547" s="24">
        <f t="shared" si="127"/>
        <v>3.8976760525760281</v>
      </c>
      <c r="P547" s="90"/>
      <c r="R547" s="82">
        <f>16*(10*D547/$P553)^$Q553*$V547</f>
        <v>27.772747145329063</v>
      </c>
      <c r="S547" s="4"/>
      <c r="T547" s="84">
        <v>0.81</v>
      </c>
      <c r="U547" s="84">
        <v>0.75</v>
      </c>
      <c r="V547" s="84">
        <f t="shared" ref="V547:V553" si="128">($U547+($T547-$U547)*(($U$1-$V$1)/($U$1-$T$1)))</f>
        <v>0.79971239999999999</v>
      </c>
    </row>
    <row r="548" spans="1:22">
      <c r="A548" s="9">
        <v>2001</v>
      </c>
      <c r="B548" s="9">
        <v>4</v>
      </c>
      <c r="C548" s="10">
        <f>P!C549</f>
        <v>53.1</v>
      </c>
      <c r="D548" s="11">
        <f>P!D549</f>
        <v>13.61</v>
      </c>
      <c r="E548" s="56" t="s">
        <v>356</v>
      </c>
      <c r="F548" s="56">
        <v>7.51</v>
      </c>
      <c r="G548" s="59">
        <v>34.700000000000003</v>
      </c>
      <c r="H548" s="9">
        <v>34.1</v>
      </c>
      <c r="I548" s="15">
        <f t="shared" si="120"/>
        <v>34.357190000000003</v>
      </c>
      <c r="J548" s="15">
        <f t="shared" si="119"/>
        <v>7.829336323792484</v>
      </c>
      <c r="K548" s="15">
        <f t="shared" si="121"/>
        <v>3.1943692201073333</v>
      </c>
      <c r="L548" s="67">
        <v>30</v>
      </c>
      <c r="M548" s="47">
        <f t="shared" si="122"/>
        <v>95.831076603219998</v>
      </c>
      <c r="N548" s="32"/>
      <c r="O548" s="24">
        <f t="shared" si="127"/>
        <v>4.5542893036855689</v>
      </c>
      <c r="P548" s="90"/>
      <c r="R548" s="82">
        <f>16*(10*D548/$P553)^$Q553*$V548</f>
        <v>34.678742237285135</v>
      </c>
      <c r="S548" s="4"/>
      <c r="T548" s="84">
        <v>0.84</v>
      </c>
      <c r="U548" s="84">
        <v>0.8</v>
      </c>
      <c r="V548" s="84">
        <f t="shared" si="128"/>
        <v>0.83314159999999993</v>
      </c>
    </row>
    <row r="549" spans="1:22">
      <c r="A549" s="9">
        <v>2001</v>
      </c>
      <c r="B549" s="9">
        <v>5</v>
      </c>
      <c r="C549" s="10">
        <f>P!C550</f>
        <v>19.100000000000001</v>
      </c>
      <c r="D549" s="11">
        <f>P!D550</f>
        <v>18.899999999999999</v>
      </c>
      <c r="E549" s="56" t="s">
        <v>355</v>
      </c>
      <c r="F549" s="56">
        <v>11.28</v>
      </c>
      <c r="G549" s="59">
        <v>39.700000000000003</v>
      </c>
      <c r="H549" s="9">
        <v>39.5</v>
      </c>
      <c r="I549" s="15">
        <f t="shared" si="120"/>
        <v>39.585729999999998</v>
      </c>
      <c r="J549" s="15">
        <f t="shared" si="119"/>
        <v>11.497632142580304</v>
      </c>
      <c r="K549" s="15">
        <f t="shared" si="121"/>
        <v>4.6910339141727642</v>
      </c>
      <c r="L549" s="67">
        <v>31</v>
      </c>
      <c r="M549" s="47">
        <f t="shared" si="122"/>
        <v>145.42205133935568</v>
      </c>
      <c r="N549" s="32"/>
      <c r="O549" s="24">
        <f t="shared" si="127"/>
        <v>7.4872543177454149</v>
      </c>
      <c r="P549" s="90"/>
      <c r="R549" s="82">
        <f>16*(10*D549/$P553)^$Q553*$V549</f>
        <v>61.346997919637644</v>
      </c>
      <c r="S549" s="4"/>
      <c r="T549" s="84">
        <v>0.83</v>
      </c>
      <c r="U549" s="84">
        <v>0.81</v>
      </c>
      <c r="V549" s="84">
        <f t="shared" si="128"/>
        <v>0.82657079999999994</v>
      </c>
    </row>
    <row r="550" spans="1:22">
      <c r="A550" s="9">
        <v>2001</v>
      </c>
      <c r="B550" s="9">
        <v>6</v>
      </c>
      <c r="C550" s="10">
        <f>P!C551</f>
        <v>6.9</v>
      </c>
      <c r="D550" s="11">
        <f>P!D551</f>
        <v>23.92</v>
      </c>
      <c r="E550" s="56" t="s">
        <v>313</v>
      </c>
      <c r="F550" s="56">
        <v>15.25</v>
      </c>
      <c r="G550" s="59">
        <v>41.9</v>
      </c>
      <c r="H550" s="9">
        <v>41.9</v>
      </c>
      <c r="I550" s="15">
        <f t="shared" si="120"/>
        <v>41.9</v>
      </c>
      <c r="J550" s="15">
        <f t="shared" si="119"/>
        <v>14.237539008564131</v>
      </c>
      <c r="K550" s="15">
        <f t="shared" si="121"/>
        <v>5.8089159154941648</v>
      </c>
      <c r="L550" s="67">
        <v>30</v>
      </c>
      <c r="M550" s="47">
        <f t="shared" si="122"/>
        <v>174.26747746482494</v>
      </c>
      <c r="N550" s="32"/>
      <c r="O550" s="24">
        <f t="shared" si="127"/>
        <v>10.695567498934327</v>
      </c>
      <c r="P550" s="91"/>
      <c r="R550" s="82">
        <f>16*(10*D550/$P553)^$Q553*$V550</f>
        <v>115.55997467642641</v>
      </c>
      <c r="S550" s="4"/>
      <c r="T550" s="84">
        <v>1.03</v>
      </c>
      <c r="U550" s="84">
        <v>1.02</v>
      </c>
      <c r="V550" s="84">
        <f t="shared" si="128"/>
        <v>1.0282854000000001</v>
      </c>
    </row>
    <row r="551" spans="1:22">
      <c r="A551" s="9">
        <v>2001</v>
      </c>
      <c r="B551" s="9">
        <v>7</v>
      </c>
      <c r="C551" s="10">
        <f>P!C552</f>
        <v>5.2</v>
      </c>
      <c r="D551" s="11">
        <f>P!D552</f>
        <v>28.18</v>
      </c>
      <c r="E551" s="56">
        <v>32.75</v>
      </c>
      <c r="F551" s="56">
        <v>19.96</v>
      </c>
      <c r="G551" s="59">
        <v>40.799999999999997</v>
      </c>
      <c r="H551" s="9">
        <v>40.799999999999997</v>
      </c>
      <c r="I551" s="15">
        <f t="shared" si="120"/>
        <v>40.799999999999997</v>
      </c>
      <c r="J551" s="15">
        <f t="shared" si="119"/>
        <v>15.430934872127143</v>
      </c>
      <c r="K551" s="15">
        <f t="shared" si="121"/>
        <v>6.2958214278278737</v>
      </c>
      <c r="L551" s="67">
        <v>31</v>
      </c>
      <c r="M551" s="47">
        <f t="shared" si="122"/>
        <v>195.1704642626641</v>
      </c>
      <c r="N551" s="32"/>
      <c r="O551" s="24">
        <f t="shared" si="127"/>
        <v>13.707872946055218</v>
      </c>
      <c r="P551" s="91"/>
      <c r="R551" s="82">
        <f>16*(10*D551/$P553)^$Q553*$V551</f>
        <v>167.00359456841051</v>
      </c>
      <c r="S551" s="4"/>
      <c r="T551" s="84">
        <v>1.1100000000000001</v>
      </c>
      <c r="U551" s="84">
        <v>1.1299999999999999</v>
      </c>
      <c r="V551" s="84">
        <f t="shared" si="128"/>
        <v>1.1134292000000001</v>
      </c>
    </row>
    <row r="552" spans="1:22">
      <c r="A552" s="9">
        <v>2001</v>
      </c>
      <c r="B552" s="9">
        <v>8</v>
      </c>
      <c r="C552" s="10">
        <f>P!C553</f>
        <v>2.9</v>
      </c>
      <c r="D552" s="11">
        <f>P!D553</f>
        <v>28.14</v>
      </c>
      <c r="E552" s="56">
        <v>33.42</v>
      </c>
      <c r="F552" s="56">
        <v>20.48</v>
      </c>
      <c r="G552" s="59">
        <v>36.700000000000003</v>
      </c>
      <c r="H552" s="9">
        <v>36.299999999999997</v>
      </c>
      <c r="I552" s="15">
        <f t="shared" si="120"/>
        <v>36.47146</v>
      </c>
      <c r="J552" s="15">
        <f t="shared" si="119"/>
        <v>13.862421954301185</v>
      </c>
      <c r="K552" s="15">
        <f t="shared" si="121"/>
        <v>5.6558681573548828</v>
      </c>
      <c r="L552" s="67">
        <v>31</v>
      </c>
      <c r="M552" s="47">
        <f t="shared" si="122"/>
        <v>175.33191287800136</v>
      </c>
      <c r="N552" s="32"/>
      <c r="O552" s="24">
        <f t="shared" si="127"/>
        <v>13.678424902068441</v>
      </c>
      <c r="P552" s="91"/>
      <c r="R552" s="82">
        <f>16*(10*D552/$P553)^$Q553*$V552</f>
        <v>186.54937812627901</v>
      </c>
      <c r="S552" s="4"/>
      <c r="T552" s="84">
        <v>1.24</v>
      </c>
      <c r="U552" s="84">
        <v>1.28</v>
      </c>
      <c r="V552" s="84">
        <f t="shared" si="128"/>
        <v>1.2468584</v>
      </c>
    </row>
    <row r="553" spans="1:22" s="2" customFormat="1">
      <c r="A553" s="12">
        <v>2001</v>
      </c>
      <c r="B553" s="12">
        <v>9</v>
      </c>
      <c r="C553" s="10">
        <f>P!C554</f>
        <v>24</v>
      </c>
      <c r="D553" s="11">
        <f>P!D554</f>
        <v>22.41</v>
      </c>
      <c r="E553" s="57">
        <v>27.14</v>
      </c>
      <c r="F553" s="57">
        <v>15.41</v>
      </c>
      <c r="G553" s="60">
        <v>30</v>
      </c>
      <c r="H553" s="12">
        <v>29.2</v>
      </c>
      <c r="I553" s="12">
        <f t="shared" si="120"/>
        <v>29.542919999999999</v>
      </c>
      <c r="J553" s="12">
        <f t="shared" si="119"/>
        <v>9.3575969127107346</v>
      </c>
      <c r="K553" s="15">
        <f t="shared" si="121"/>
        <v>3.8178995403859797</v>
      </c>
      <c r="L553" s="12">
        <v>30</v>
      </c>
      <c r="M553" s="47">
        <f t="shared" si="122"/>
        <v>114.53698621157939</v>
      </c>
      <c r="N553" s="31">
        <f>SUM(M542:M553)</f>
        <v>1174.3989003748984</v>
      </c>
      <c r="O553" s="48">
        <f t="shared" si="127"/>
        <v>9.6901027961421295</v>
      </c>
      <c r="P553" s="49">
        <f>SUM(O542:O553)</f>
        <v>79.087901302788509</v>
      </c>
      <c r="Q553" s="81">
        <f>6.75*10^(-7)*P553^3-7.71*10^(-5)*P553^2+1.792*10^(-2)*P553+0.49239</f>
        <v>1.7613061599214923</v>
      </c>
      <c r="R553" s="85">
        <f>16*(10*D553/$P553)^$Q553*$V553</f>
        <v>125.92185993851253</v>
      </c>
      <c r="S553" s="93">
        <f>SUM(R542:R553)</f>
        <v>871.93944472724399</v>
      </c>
      <c r="T553" s="95">
        <v>1.25</v>
      </c>
      <c r="U553" s="95">
        <v>1.29</v>
      </c>
      <c r="V553" s="95">
        <f t="shared" si="128"/>
        <v>1.2568584</v>
      </c>
    </row>
    <row r="554" spans="1:22" ht="18">
      <c r="A554" s="9">
        <v>2001</v>
      </c>
      <c r="B554" s="9">
        <v>10</v>
      </c>
      <c r="C554" s="10">
        <f>P!C555</f>
        <v>0</v>
      </c>
      <c r="D554" s="11">
        <f>P!D555</f>
        <v>17.170000000000002</v>
      </c>
      <c r="E554" s="56">
        <v>22.54</v>
      </c>
      <c r="F554" s="56">
        <v>10.81</v>
      </c>
      <c r="G554" s="59">
        <v>22.5</v>
      </c>
      <c r="H554" s="9">
        <v>21.4</v>
      </c>
      <c r="I554" s="15">
        <f t="shared" si="120"/>
        <v>21.871514999999999</v>
      </c>
      <c r="J554" s="15">
        <f t="shared" si="119"/>
        <v>6.0249207853289226</v>
      </c>
      <c r="K554" s="15">
        <f t="shared" si="121"/>
        <v>2.4581676804142001</v>
      </c>
      <c r="L554" s="9">
        <v>31</v>
      </c>
      <c r="M554" s="47">
        <f t="shared" si="122"/>
        <v>76.203198092840196</v>
      </c>
      <c r="N554" s="32"/>
      <c r="O554" s="24">
        <f>(D554/5)^1.514</f>
        <v>6.4744314992512662</v>
      </c>
      <c r="P554" s="43"/>
      <c r="R554" s="82">
        <f>16*(10*D554/$P565)^$Q565*$V554</f>
        <v>84.110686601404595</v>
      </c>
      <c r="S554" s="4"/>
      <c r="T554" s="84">
        <v>1.27</v>
      </c>
      <c r="U554" s="84">
        <v>1.31</v>
      </c>
      <c r="V554" s="84">
        <f>($U554+($T554-$U554)*(($U$1-$V$1)/($U$1-$T$1)))</f>
        <v>1.2768584000000001</v>
      </c>
    </row>
    <row r="555" spans="1:22">
      <c r="A555" s="9">
        <v>2001</v>
      </c>
      <c r="B555" s="9">
        <v>11</v>
      </c>
      <c r="C555" s="10">
        <f>P!C556</f>
        <v>63.1</v>
      </c>
      <c r="D555" s="11">
        <f>P!D556</f>
        <v>10.029999999999999</v>
      </c>
      <c r="E555" s="56">
        <v>14.35</v>
      </c>
      <c r="F555" s="56">
        <v>5.58</v>
      </c>
      <c r="G555" s="59">
        <v>16.3</v>
      </c>
      <c r="H555" s="9">
        <v>15.1</v>
      </c>
      <c r="I555" s="15">
        <f t="shared" si="120"/>
        <v>15.614380000000001</v>
      </c>
      <c r="J555" s="15">
        <f t="shared" si="119"/>
        <v>2.959821928447683</v>
      </c>
      <c r="K555" s="15">
        <f t="shared" si="121"/>
        <v>1.2076073468066546</v>
      </c>
      <c r="L555" s="67">
        <v>30</v>
      </c>
      <c r="M555" s="47">
        <f t="shared" si="122"/>
        <v>36.228220404199639</v>
      </c>
      <c r="N555" s="32"/>
      <c r="O555" s="24">
        <f t="shared" ref="O555:O565" si="129">(D555/5)^1.514</f>
        <v>2.8689899440691788</v>
      </c>
      <c r="P555" s="90"/>
      <c r="R555" s="82">
        <f>16*(10*D555/$P565)^$Q565*$V555</f>
        <v>32.193491012743351</v>
      </c>
      <c r="S555" s="4"/>
      <c r="T555" s="84">
        <v>1.18</v>
      </c>
      <c r="U555" s="84">
        <v>1.21</v>
      </c>
      <c r="V555" s="84">
        <f>($U555+($T555-$U555)*(($U$1-$V$1)/($U$1-$T$1)))</f>
        <v>1.1851437999999999</v>
      </c>
    </row>
    <row r="556" spans="1:22">
      <c r="A556" s="9">
        <v>2001</v>
      </c>
      <c r="B556" s="9">
        <v>12</v>
      </c>
      <c r="C556" s="10">
        <f>P!C557</f>
        <v>78.400000000000006</v>
      </c>
      <c r="D556" s="11">
        <f>P!D557</f>
        <v>2.34</v>
      </c>
      <c r="E556" s="56">
        <v>5.34</v>
      </c>
      <c r="F556" s="56">
        <v>-1.07</v>
      </c>
      <c r="G556" s="59">
        <v>13.6</v>
      </c>
      <c r="H556" s="9">
        <v>12.4</v>
      </c>
      <c r="I556" s="15">
        <f t="shared" si="120"/>
        <v>12.914380000000001</v>
      </c>
      <c r="J556" s="15">
        <f t="shared" si="119"/>
        <v>1.5145718411414895</v>
      </c>
      <c r="K556" s="15">
        <f t="shared" si="121"/>
        <v>0.61794531118572771</v>
      </c>
      <c r="L556" s="67">
        <v>31</v>
      </c>
      <c r="M556" s="47">
        <f t="shared" si="122"/>
        <v>19.156304646757558</v>
      </c>
      <c r="N556" s="32"/>
      <c r="O556" s="24">
        <f t="shared" si="129"/>
        <v>0.3167759642447775</v>
      </c>
      <c r="P556" s="90"/>
      <c r="R556" s="82">
        <f>16*(10*D556/$P565)^$Q565*$V556</f>
        <v>2.5673137681579421</v>
      </c>
      <c r="S556" s="4"/>
      <c r="T556" s="84">
        <v>1.04</v>
      </c>
      <c r="U556" s="84">
        <v>1.04</v>
      </c>
      <c r="V556" s="84">
        <f>($U556+($T556-$U556)*(($U$1-$V$1)/($U$1-$T$1)))</f>
        <v>1.04</v>
      </c>
    </row>
    <row r="557" spans="1:22">
      <c r="A557" s="9">
        <v>2002</v>
      </c>
      <c r="B557" s="9">
        <v>1</v>
      </c>
      <c r="C557" s="10">
        <f>P!C558</f>
        <v>28.5</v>
      </c>
      <c r="D557" s="11">
        <f>P!D558</f>
        <v>4.08</v>
      </c>
      <c r="E557" s="56" t="s">
        <v>354</v>
      </c>
      <c r="F557" s="56">
        <v>0.25</v>
      </c>
      <c r="G557" s="59">
        <v>15</v>
      </c>
      <c r="H557" s="9">
        <v>13.8</v>
      </c>
      <c r="I557" s="15">
        <f t="shared" si="120"/>
        <v>14.314380000000002</v>
      </c>
      <c r="J557" s="15">
        <f t="shared" si="119"/>
        <v>1.978032252969725</v>
      </c>
      <c r="K557" s="15">
        <f t="shared" si="121"/>
        <v>0.80703715921164776</v>
      </c>
      <c r="L557" s="67">
        <v>31</v>
      </c>
      <c r="M557" s="47">
        <f t="shared" si="122"/>
        <v>25.018151935561079</v>
      </c>
      <c r="N557" s="32"/>
      <c r="O557" s="24">
        <f t="shared" si="129"/>
        <v>0.73501956655284972</v>
      </c>
      <c r="P557" s="90"/>
      <c r="R557" s="82">
        <f>16*(10*D557/$P565)^$Q565*$V557</f>
        <v>5.9022184360810064</v>
      </c>
      <c r="S557" s="4"/>
      <c r="T557" s="84">
        <v>0.96</v>
      </c>
      <c r="U557" s="84">
        <v>0.94</v>
      </c>
      <c r="V557" s="84">
        <f>($U557+($T557-$U557)*(($U$1-$V$1)/($U$1-$T$1)))</f>
        <v>0.95657079999999994</v>
      </c>
    </row>
    <row r="558" spans="1:22">
      <c r="A558" s="9">
        <v>2002</v>
      </c>
      <c r="B558" s="9">
        <v>2</v>
      </c>
      <c r="C558" s="10">
        <f>P!C559</f>
        <v>24.5</v>
      </c>
      <c r="D558" s="11">
        <f>P!D559</f>
        <v>8.8699999999999992</v>
      </c>
      <c r="E558" s="56" t="s">
        <v>353</v>
      </c>
      <c r="F558" s="56">
        <v>3.04</v>
      </c>
      <c r="G558" s="59">
        <v>20.04</v>
      </c>
      <c r="H558" s="9">
        <v>19.2</v>
      </c>
      <c r="I558" s="15">
        <f t="shared" si="120"/>
        <v>19.560065999999999</v>
      </c>
      <c r="J558" s="15">
        <f t="shared" si="119"/>
        <v>3.9649022681279211</v>
      </c>
      <c r="K558" s="15">
        <f t="shared" si="121"/>
        <v>1.6176801253961917</v>
      </c>
      <c r="L558" s="67">
        <v>29</v>
      </c>
      <c r="M558" s="47">
        <f t="shared" si="122"/>
        <v>46.912723636489559</v>
      </c>
      <c r="N558" s="32"/>
      <c r="O558" s="24">
        <f t="shared" si="129"/>
        <v>2.38185749223392</v>
      </c>
      <c r="P558" s="90"/>
      <c r="R558" s="82">
        <f>16*(10*D558/$P565)^$Q565*$V558</f>
        <v>18.260652890805101</v>
      </c>
      <c r="S558" s="4"/>
      <c r="T558" s="84">
        <v>0.83</v>
      </c>
      <c r="U558" s="84">
        <v>0.79</v>
      </c>
      <c r="V558" s="84">
        <f>($U558+($T558-$U558)*(($U$1-$V$1)/($U$1-$T$1)))</f>
        <v>0.82314159999999992</v>
      </c>
    </row>
    <row r="559" spans="1:22">
      <c r="A559" s="9">
        <v>2002</v>
      </c>
      <c r="B559" s="9">
        <v>3</v>
      </c>
      <c r="C559" s="10">
        <f>P!C560</f>
        <v>29.2</v>
      </c>
      <c r="D559" s="11">
        <f>P!D560</f>
        <v>10.26</v>
      </c>
      <c r="E559" s="56" t="s">
        <v>352</v>
      </c>
      <c r="F559" s="56">
        <v>5.43</v>
      </c>
      <c r="G559" s="59">
        <v>27.2</v>
      </c>
      <c r="H559" s="9">
        <v>26.3</v>
      </c>
      <c r="I559" s="15">
        <f t="shared" si="120"/>
        <v>26.685785000000003</v>
      </c>
      <c r="J559" s="15">
        <f t="shared" si="119"/>
        <v>5.0973861958301594</v>
      </c>
      <c r="K559" s="15">
        <f t="shared" si="121"/>
        <v>2.079733567898705</v>
      </c>
      <c r="L559" s="67">
        <v>31</v>
      </c>
      <c r="M559" s="47">
        <f t="shared" si="122"/>
        <v>64.47174060485986</v>
      </c>
      <c r="N559" s="32"/>
      <c r="O559" s="24">
        <f t="shared" si="129"/>
        <v>2.9691799392138538</v>
      </c>
      <c r="P559" s="90"/>
      <c r="R559" s="82">
        <f>16*(10*D559/$P565)^$Q565*$V559</f>
        <v>22.55048171947843</v>
      </c>
      <c r="S559" s="4"/>
      <c r="T559" s="84">
        <v>0.81</v>
      </c>
      <c r="U559" s="84">
        <v>0.75</v>
      </c>
      <c r="V559" s="84">
        <f t="shared" ref="V559:V565" si="130">($U559+($T559-$U559)*(($U$1-$V$1)/($U$1-$T$1)))</f>
        <v>0.79971239999999999</v>
      </c>
    </row>
    <row r="560" spans="1:22">
      <c r="A560" s="9">
        <v>2002</v>
      </c>
      <c r="B560" s="9">
        <v>4</v>
      </c>
      <c r="C560" s="10">
        <f>P!C561</f>
        <v>9.5</v>
      </c>
      <c r="D560" s="11">
        <f>P!D561</f>
        <v>13.04</v>
      </c>
      <c r="E560" s="56" t="s">
        <v>150</v>
      </c>
      <c r="F560" s="56">
        <v>7.18</v>
      </c>
      <c r="G560" s="59">
        <v>34.700000000000003</v>
      </c>
      <c r="H560" s="9">
        <v>34.1</v>
      </c>
      <c r="I560" s="15">
        <f t="shared" si="120"/>
        <v>34.357190000000003</v>
      </c>
      <c r="J560" s="15">
        <f t="shared" si="119"/>
        <v>7.586155324664448</v>
      </c>
      <c r="K560" s="15">
        <f t="shared" si="121"/>
        <v>3.0951513724630946</v>
      </c>
      <c r="L560" s="67">
        <v>30</v>
      </c>
      <c r="M560" s="47">
        <f t="shared" si="122"/>
        <v>92.854541173892841</v>
      </c>
      <c r="N560" s="32"/>
      <c r="O560" s="24">
        <f t="shared" si="129"/>
        <v>4.2686415442926746</v>
      </c>
      <c r="P560" s="90"/>
      <c r="R560" s="82">
        <f>16*(10*D560/$P565)^$Q565*$V560</f>
        <v>34.876016585011328</v>
      </c>
      <c r="S560" s="4"/>
      <c r="T560" s="84">
        <v>0.84</v>
      </c>
      <c r="U560" s="84">
        <v>0.8</v>
      </c>
      <c r="V560" s="84">
        <f t="shared" si="130"/>
        <v>0.83314159999999993</v>
      </c>
    </row>
    <row r="561" spans="1:22">
      <c r="A561" s="9">
        <v>2002</v>
      </c>
      <c r="B561" s="9">
        <v>5</v>
      </c>
      <c r="C561" s="10">
        <f>P!C562</f>
        <v>8.1999999999999993</v>
      </c>
      <c r="D561" s="11">
        <f>P!D562</f>
        <v>19.27</v>
      </c>
      <c r="E561" s="56" t="s">
        <v>268</v>
      </c>
      <c r="F561" s="56">
        <v>11.65</v>
      </c>
      <c r="G561" s="59">
        <v>39.700000000000003</v>
      </c>
      <c r="H561" s="9">
        <v>39.5</v>
      </c>
      <c r="I561" s="15">
        <f t="shared" si="120"/>
        <v>39.585729999999998</v>
      </c>
      <c r="J561" s="15">
        <f t="shared" si="119"/>
        <v>11.980483704530958</v>
      </c>
      <c r="K561" s="15">
        <f t="shared" si="121"/>
        <v>4.8880373514486299</v>
      </c>
      <c r="L561" s="67">
        <v>31</v>
      </c>
      <c r="M561" s="47">
        <f t="shared" si="122"/>
        <v>151.52915789490754</v>
      </c>
      <c r="N561" s="32"/>
      <c r="O561" s="24">
        <f t="shared" si="129"/>
        <v>7.7102831888200152</v>
      </c>
      <c r="P561" s="90"/>
      <c r="R561" s="82">
        <f>16*(10*D561/$P565)^$Q565*$V561</f>
        <v>65.850977381981934</v>
      </c>
      <c r="S561" s="4"/>
      <c r="T561" s="84">
        <v>0.83</v>
      </c>
      <c r="U561" s="84">
        <v>0.81</v>
      </c>
      <c r="V561" s="84">
        <f t="shared" si="130"/>
        <v>0.82657079999999994</v>
      </c>
    </row>
    <row r="562" spans="1:22">
      <c r="A562" s="9">
        <v>2002</v>
      </c>
      <c r="B562" s="9">
        <v>6</v>
      </c>
      <c r="C562" s="10">
        <f>P!C563</f>
        <v>24.9</v>
      </c>
      <c r="D562" s="11">
        <f>P!D563</f>
        <v>24.91</v>
      </c>
      <c r="E562" s="56" t="s">
        <v>351</v>
      </c>
      <c r="F562" s="56">
        <v>16.27</v>
      </c>
      <c r="G562" s="59">
        <v>41.9</v>
      </c>
      <c r="H562" s="9">
        <v>41.9</v>
      </c>
      <c r="I562" s="15">
        <f t="shared" si="120"/>
        <v>41.9</v>
      </c>
      <c r="J562" s="15">
        <f t="shared" si="119"/>
        <v>14.880215614957741</v>
      </c>
      <c r="K562" s="15">
        <f t="shared" si="121"/>
        <v>6.0711279709027579</v>
      </c>
      <c r="L562" s="67">
        <v>30</v>
      </c>
      <c r="M562" s="47">
        <f t="shared" si="122"/>
        <v>182.13383912708275</v>
      </c>
      <c r="N562" s="32"/>
      <c r="O562" s="24">
        <f t="shared" si="129"/>
        <v>11.372848056523036</v>
      </c>
      <c r="P562" s="91"/>
      <c r="R562" s="82">
        <f>16*(10*D562/$P565)^$Q565*$V562</f>
        <v>125.05834054152152</v>
      </c>
      <c r="S562" s="4"/>
      <c r="T562" s="84">
        <v>1.03</v>
      </c>
      <c r="U562" s="84">
        <v>1.02</v>
      </c>
      <c r="V562" s="84">
        <f t="shared" si="130"/>
        <v>1.0282854000000001</v>
      </c>
    </row>
    <row r="563" spans="1:22">
      <c r="A563" s="9">
        <v>2002</v>
      </c>
      <c r="B563" s="9">
        <v>7</v>
      </c>
      <c r="C563" s="10">
        <f>P!C564</f>
        <v>53.2</v>
      </c>
      <c r="D563" s="11">
        <f>P!D564</f>
        <v>27.6</v>
      </c>
      <c r="E563" s="56">
        <v>31.84</v>
      </c>
      <c r="F563" s="56">
        <v>20.28</v>
      </c>
      <c r="G563" s="59">
        <v>40.799999999999997</v>
      </c>
      <c r="H563" s="9">
        <v>40.799999999999997</v>
      </c>
      <c r="I563" s="15">
        <f t="shared" si="120"/>
        <v>40.799999999999997</v>
      </c>
      <c r="J563" s="15">
        <f t="shared" si="119"/>
        <v>14.485142399999999</v>
      </c>
      <c r="K563" s="15">
        <f t="shared" si="121"/>
        <v>5.9099380991999997</v>
      </c>
      <c r="L563" s="67">
        <v>31</v>
      </c>
      <c r="M563" s="47">
        <f t="shared" si="122"/>
        <v>183.2080810752</v>
      </c>
      <c r="N563" s="32"/>
      <c r="O563" s="24">
        <f t="shared" si="129"/>
        <v>13.282987491765899</v>
      </c>
      <c r="P563" s="91"/>
      <c r="R563" s="82">
        <f>16*(10*D563/$P565)^$Q565*$V563</f>
        <v>160.34191654791437</v>
      </c>
      <c r="S563" s="4"/>
      <c r="T563" s="84">
        <v>1.1100000000000001</v>
      </c>
      <c r="U563" s="84">
        <v>1.1299999999999999</v>
      </c>
      <c r="V563" s="84">
        <f t="shared" si="130"/>
        <v>1.1134292000000001</v>
      </c>
    </row>
    <row r="564" spans="1:22">
      <c r="A564" s="9">
        <v>2002</v>
      </c>
      <c r="B564" s="9">
        <v>8</v>
      </c>
      <c r="C564" s="10">
        <f>P!C565</f>
        <v>67.3</v>
      </c>
      <c r="D564" s="11">
        <f>P!D565</f>
        <v>25.49</v>
      </c>
      <c r="E564" s="56">
        <v>29.67</v>
      </c>
      <c r="F564" s="56">
        <v>18.899999999999999</v>
      </c>
      <c r="G564" s="59">
        <v>36.700000000000003</v>
      </c>
      <c r="H564" s="9">
        <v>36.299999999999997</v>
      </c>
      <c r="I564" s="15">
        <f t="shared" si="120"/>
        <v>36.47146</v>
      </c>
      <c r="J564" s="15">
        <f t="shared" si="119"/>
        <v>11.91726022013383</v>
      </c>
      <c r="K564" s="15">
        <f t="shared" si="121"/>
        <v>4.8622421698146026</v>
      </c>
      <c r="L564" s="67">
        <v>31</v>
      </c>
      <c r="M564" s="47">
        <f t="shared" si="122"/>
        <v>150.72950726425267</v>
      </c>
      <c r="N564" s="32"/>
      <c r="O564" s="24">
        <f t="shared" si="129"/>
        <v>11.776150418490294</v>
      </c>
      <c r="P564" s="91"/>
      <c r="R564" s="82">
        <f>16*(10*D564/$P565)^$Q565*$V564</f>
        <v>157.50260449775558</v>
      </c>
      <c r="S564" s="4"/>
      <c r="T564" s="84">
        <v>1.24</v>
      </c>
      <c r="U564" s="84">
        <v>1.28</v>
      </c>
      <c r="V564" s="84">
        <f t="shared" si="130"/>
        <v>1.2468584</v>
      </c>
    </row>
    <row r="565" spans="1:22" s="2" customFormat="1">
      <c r="A565" s="12">
        <v>2002</v>
      </c>
      <c r="B565" s="12">
        <v>9</v>
      </c>
      <c r="C565" s="10">
        <f>P!C566</f>
        <v>92</v>
      </c>
      <c r="D565" s="11">
        <f>P!D566</f>
        <v>20.69</v>
      </c>
      <c r="E565" s="57">
        <v>25.15</v>
      </c>
      <c r="F565" s="57">
        <v>14.97</v>
      </c>
      <c r="G565" s="60">
        <v>30</v>
      </c>
      <c r="H565" s="12">
        <v>29.2</v>
      </c>
      <c r="I565" s="12">
        <f t="shared" si="120"/>
        <v>29.542919999999999</v>
      </c>
      <c r="J565" s="12">
        <f t="shared" si="119"/>
        <v>8.3445525608756466</v>
      </c>
      <c r="K565" s="15">
        <f t="shared" si="121"/>
        <v>3.4045774448372637</v>
      </c>
      <c r="L565" s="12">
        <v>30</v>
      </c>
      <c r="M565" s="47">
        <f t="shared" si="122"/>
        <v>102.13732334511791</v>
      </c>
      <c r="N565" s="31">
        <f>SUM(M554:M565)</f>
        <v>1130.5827892011616</v>
      </c>
      <c r="O565" s="48">
        <f t="shared" si="129"/>
        <v>8.5865913836329142</v>
      </c>
      <c r="P565" s="49">
        <f>SUM(O554:O565)</f>
        <v>72.743756489090686</v>
      </c>
      <c r="Q565" s="81">
        <f>6.75*10^(-7)*P565^3-7.71*10^(-5)*P565^2+1.792*10^(-2)*P565+0.49239</f>
        <v>1.6478025731070427</v>
      </c>
      <c r="R565" s="85">
        <f>16*(10*D565/$P565)^$Q565*$V565</f>
        <v>112.57725238090276</v>
      </c>
      <c r="S565" s="93">
        <f>SUM(R554:R565)</f>
        <v>821.7919523637579</v>
      </c>
      <c r="T565" s="95">
        <v>1.25</v>
      </c>
      <c r="U565" s="95">
        <v>1.29</v>
      </c>
      <c r="V565" s="95">
        <f t="shared" si="130"/>
        <v>1.2568584</v>
      </c>
    </row>
    <row r="566" spans="1:22" ht="18">
      <c r="A566" s="9">
        <v>2002</v>
      </c>
      <c r="B566" s="9">
        <v>10</v>
      </c>
      <c r="C566" s="10">
        <f>P!C567</f>
        <v>50.2</v>
      </c>
      <c r="D566" s="11">
        <f>P!D567</f>
        <v>16.440000000000001</v>
      </c>
      <c r="E566" s="56">
        <v>21.08</v>
      </c>
      <c r="F566" s="56">
        <v>11.28</v>
      </c>
      <c r="G566" s="59">
        <v>22.5</v>
      </c>
      <c r="H566" s="9">
        <v>21.4</v>
      </c>
      <c r="I566" s="15">
        <f t="shared" si="120"/>
        <v>21.871514999999999</v>
      </c>
      <c r="J566" s="15">
        <f t="shared" si="119"/>
        <v>5.3920448601214908</v>
      </c>
      <c r="K566" s="15">
        <f t="shared" si="121"/>
        <v>2.1999543029295681</v>
      </c>
      <c r="L566" s="9">
        <v>31</v>
      </c>
      <c r="M566" s="47">
        <f t="shared" si="122"/>
        <v>68.198583390816609</v>
      </c>
      <c r="N566" s="32"/>
      <c r="O566" s="24">
        <f>(D566/5)^1.514</f>
        <v>6.0622627924018193</v>
      </c>
      <c r="P566" s="43"/>
      <c r="R566" s="82">
        <f>16*(10*D566/$P577)^$Q577*$V566</f>
        <v>77.855493206867038</v>
      </c>
      <c r="S566" s="4"/>
      <c r="T566" s="84">
        <v>1.27</v>
      </c>
      <c r="U566" s="84">
        <v>1.31</v>
      </c>
      <c r="V566" s="84">
        <f>($U566+($T566-$U566)*(($U$1-$V$1)/($U$1-$T$1)))</f>
        <v>1.2768584000000001</v>
      </c>
    </row>
    <row r="567" spans="1:22">
      <c r="A567" s="9">
        <v>2002</v>
      </c>
      <c r="B567" s="9">
        <v>11</v>
      </c>
      <c r="C567" s="10">
        <f>P!C568</f>
        <v>134.4</v>
      </c>
      <c r="D567" s="11">
        <f>P!D568</f>
        <v>12.11</v>
      </c>
      <c r="E567" s="56">
        <v>16.170000000000002</v>
      </c>
      <c r="F567" s="56">
        <v>7.94</v>
      </c>
      <c r="G567" s="59">
        <v>16.3</v>
      </c>
      <c r="H567" s="9">
        <v>15.1</v>
      </c>
      <c r="I567" s="15">
        <f t="shared" si="120"/>
        <v>15.614380000000001</v>
      </c>
      <c r="J567" s="15">
        <f t="shared" si="119"/>
        <v>3.0815478161742695</v>
      </c>
      <c r="K567" s="15">
        <f t="shared" si="121"/>
        <v>1.2572715089991018</v>
      </c>
      <c r="L567" s="67">
        <v>30</v>
      </c>
      <c r="M567" s="47">
        <f t="shared" si="122"/>
        <v>37.71814526997305</v>
      </c>
      <c r="N567" s="32"/>
      <c r="O567" s="24">
        <f t="shared" ref="O567:O577" si="131">(D567/5)^1.514</f>
        <v>3.8162748578406371</v>
      </c>
      <c r="P567" s="90"/>
      <c r="R567" s="82">
        <f>16*(10*D567/$P577)^$Q577*$V567</f>
        <v>43.511243986069118</v>
      </c>
      <c r="S567" s="4"/>
      <c r="T567" s="84">
        <v>1.18</v>
      </c>
      <c r="U567" s="84">
        <v>1.21</v>
      </c>
      <c r="V567" s="84">
        <f>($U567+($T567-$U567)*(($U$1-$V$1)/($U$1-$T$1)))</f>
        <v>1.1851437999999999</v>
      </c>
    </row>
    <row r="568" spans="1:22">
      <c r="A568" s="9">
        <v>2002</v>
      </c>
      <c r="B568" s="9">
        <v>12</v>
      </c>
      <c r="C568" s="10">
        <f>P!C569</f>
        <v>73.3</v>
      </c>
      <c r="D568" s="11">
        <f>P!D569</f>
        <v>5.29</v>
      </c>
      <c r="E568" s="56">
        <v>8.4700000000000006</v>
      </c>
      <c r="F568" s="56">
        <v>1.73</v>
      </c>
      <c r="G568" s="59">
        <v>13.6</v>
      </c>
      <c r="H568" s="9">
        <v>12.4</v>
      </c>
      <c r="I568" s="15">
        <f t="shared" si="120"/>
        <v>12.914380000000001</v>
      </c>
      <c r="J568" s="15">
        <f t="shared" si="119"/>
        <v>1.7805545290870941</v>
      </c>
      <c r="K568" s="15">
        <f t="shared" si="121"/>
        <v>0.72646624786753433</v>
      </c>
      <c r="L568" s="67">
        <v>31</v>
      </c>
      <c r="M568" s="47">
        <f t="shared" si="122"/>
        <v>22.520453683893564</v>
      </c>
      <c r="N568" s="32"/>
      <c r="O568" s="24">
        <f t="shared" si="131"/>
        <v>1.0891088846121006</v>
      </c>
      <c r="P568" s="90"/>
      <c r="R568" s="82">
        <f>16*(10*D568/$P577)^$Q577*$V568</f>
        <v>9.659351947334331</v>
      </c>
      <c r="S568" s="4"/>
      <c r="T568" s="84">
        <v>1.04</v>
      </c>
      <c r="U568" s="84">
        <v>1.04</v>
      </c>
      <c r="V568" s="84">
        <f>($U568+($T568-$U568)*(($U$1-$V$1)/($U$1-$T$1)))</f>
        <v>1.04</v>
      </c>
    </row>
    <row r="569" spans="1:22">
      <c r="A569" s="9">
        <v>2003</v>
      </c>
      <c r="B569" s="9">
        <v>1</v>
      </c>
      <c r="C569" s="10">
        <f>P!C570</f>
        <v>99.2</v>
      </c>
      <c r="D569" s="11">
        <f>P!D570</f>
        <v>7.15</v>
      </c>
      <c r="E569" s="56" t="s">
        <v>350</v>
      </c>
      <c r="F569" s="56">
        <v>3.34</v>
      </c>
      <c r="G569" s="59">
        <v>15</v>
      </c>
      <c r="H569" s="9">
        <v>13.8</v>
      </c>
      <c r="I569" s="15">
        <f t="shared" si="120"/>
        <v>14.314380000000002</v>
      </c>
      <c r="J569" s="15">
        <f t="shared" si="119"/>
        <v>2.2178628800100006</v>
      </c>
      <c r="K569" s="15">
        <f t="shared" si="121"/>
        <v>0.90488805504408021</v>
      </c>
      <c r="L569" s="67">
        <v>31</v>
      </c>
      <c r="M569" s="47">
        <f t="shared" si="122"/>
        <v>28.051529706366487</v>
      </c>
      <c r="N569" s="32"/>
      <c r="O569" s="24">
        <f t="shared" si="131"/>
        <v>1.7186156440239144</v>
      </c>
      <c r="P569" s="90"/>
      <c r="R569" s="82">
        <f>16*(10*D569/$P577)^$Q577*$V569</f>
        <v>14.64814428835758</v>
      </c>
      <c r="S569" s="4"/>
      <c r="T569" s="84">
        <v>0.96</v>
      </c>
      <c r="U569" s="84">
        <v>0.94</v>
      </c>
      <c r="V569" s="84">
        <f>($U569+($T569-$U569)*(($U$1-$V$1)/($U$1-$T$1)))</f>
        <v>0.95657079999999994</v>
      </c>
    </row>
    <row r="570" spans="1:22">
      <c r="A570" s="9">
        <v>2003</v>
      </c>
      <c r="B570" s="9">
        <v>2</v>
      </c>
      <c r="C570" s="10">
        <f>P!C571</f>
        <v>60.3</v>
      </c>
      <c r="D570" s="11">
        <f>P!D571</f>
        <v>1.83</v>
      </c>
      <c r="E570" s="56" t="s">
        <v>349</v>
      </c>
      <c r="F570" s="56">
        <v>-1.69</v>
      </c>
      <c r="G570" s="59">
        <v>20.04</v>
      </c>
      <c r="H570" s="9">
        <v>19.2</v>
      </c>
      <c r="I570" s="15">
        <f t="shared" si="120"/>
        <v>19.560065999999999</v>
      </c>
      <c r="J570" s="15">
        <f t="shared" si="119"/>
        <v>2.4947090191382655</v>
      </c>
      <c r="K570" s="15">
        <f t="shared" si="121"/>
        <v>1.0178412798084122</v>
      </c>
      <c r="L570" s="67">
        <v>29</v>
      </c>
      <c r="M570" s="47">
        <f t="shared" si="122"/>
        <v>29.517397114443956</v>
      </c>
      <c r="N570" s="32"/>
      <c r="O570" s="24">
        <f t="shared" si="131"/>
        <v>0.21832846595283548</v>
      </c>
      <c r="P570" s="90"/>
      <c r="R570" s="82">
        <f>16*(10*D570/$P577)^$Q577*$V570</f>
        <v>1.3132146364502391</v>
      </c>
      <c r="S570" s="4"/>
      <c r="T570" s="84">
        <v>0.83</v>
      </c>
      <c r="U570" s="84">
        <v>0.79</v>
      </c>
      <c r="V570" s="84">
        <f>($U570+($T570-$U570)*(($U$1-$V$1)/($U$1-$T$1)))</f>
        <v>0.82314159999999992</v>
      </c>
    </row>
    <row r="571" spans="1:22">
      <c r="A571" s="9">
        <v>2003</v>
      </c>
      <c r="B571" s="9">
        <v>3</v>
      </c>
      <c r="C571" s="10">
        <f>P!C572</f>
        <v>3.4</v>
      </c>
      <c r="D571" s="11">
        <f>P!D572</f>
        <v>6.09</v>
      </c>
      <c r="E571" s="56" t="s">
        <v>348</v>
      </c>
      <c r="F571" s="56">
        <v>0.24</v>
      </c>
      <c r="G571" s="59">
        <v>27.2</v>
      </c>
      <c r="H571" s="9">
        <v>26.3</v>
      </c>
      <c r="I571" s="15">
        <f t="shared" si="120"/>
        <v>26.685785000000003</v>
      </c>
      <c r="J571" s="15">
        <f t="shared" si="119"/>
        <v>4.8187660978087532</v>
      </c>
      <c r="K571" s="15">
        <f t="shared" si="121"/>
        <v>1.9660565679059712</v>
      </c>
      <c r="L571" s="67">
        <v>31</v>
      </c>
      <c r="M571" s="47">
        <f t="shared" si="122"/>
        <v>60.947753605085104</v>
      </c>
      <c r="N571" s="32"/>
      <c r="O571" s="24">
        <f t="shared" si="131"/>
        <v>1.3479382411926495</v>
      </c>
      <c r="P571" s="90"/>
      <c r="R571" s="82">
        <f>16*(10*D571/$P577)^$Q577*$V571</f>
        <v>9.3831436233791532</v>
      </c>
      <c r="S571" s="4"/>
      <c r="T571" s="84">
        <v>0.81</v>
      </c>
      <c r="U571" s="84">
        <v>0.75</v>
      </c>
      <c r="V571" s="84">
        <f t="shared" ref="V571:V577" si="132">($U571+($T571-$U571)*(($U$1-$V$1)/($U$1-$T$1)))</f>
        <v>0.79971239999999999</v>
      </c>
    </row>
    <row r="572" spans="1:22">
      <c r="A572" s="9">
        <v>2003</v>
      </c>
      <c r="B572" s="9">
        <v>4</v>
      </c>
      <c r="C572" s="10">
        <f>P!C573</f>
        <v>21.2</v>
      </c>
      <c r="D572" s="11">
        <f>P!D573</f>
        <v>11.31</v>
      </c>
      <c r="E572" s="56" t="s">
        <v>347</v>
      </c>
      <c r="F572" s="56">
        <v>4.95</v>
      </c>
      <c r="G572" s="59">
        <v>34.700000000000003</v>
      </c>
      <c r="H572" s="9">
        <v>34.1</v>
      </c>
      <c r="I572" s="15">
        <f t="shared" si="120"/>
        <v>34.357190000000003</v>
      </c>
      <c r="J572" s="15">
        <f t="shared" si="119"/>
        <v>7.6673397444911888</v>
      </c>
      <c r="K572" s="15">
        <f t="shared" si="121"/>
        <v>3.1282746157524048</v>
      </c>
      <c r="L572" s="67">
        <v>30</v>
      </c>
      <c r="M572" s="47">
        <f t="shared" si="122"/>
        <v>93.848238472572149</v>
      </c>
      <c r="N572" s="32"/>
      <c r="O572" s="24">
        <f t="shared" si="131"/>
        <v>3.4411356847917212</v>
      </c>
      <c r="P572" s="90"/>
      <c r="R572" s="82">
        <f>16*(10*D572/$P577)^$Q577*$V572</f>
        <v>27.308113773665209</v>
      </c>
      <c r="S572" s="4"/>
      <c r="T572" s="84">
        <v>0.84</v>
      </c>
      <c r="U572" s="84">
        <v>0.8</v>
      </c>
      <c r="V572" s="84">
        <f t="shared" si="132"/>
        <v>0.83314159999999993</v>
      </c>
    </row>
    <row r="573" spans="1:22">
      <c r="A573" s="9">
        <v>2003</v>
      </c>
      <c r="B573" s="9">
        <v>5</v>
      </c>
      <c r="C573" s="10">
        <f>P!C574</f>
        <v>61.5</v>
      </c>
      <c r="D573" s="11">
        <f>P!D574</f>
        <v>21.11</v>
      </c>
      <c r="E573" s="56" t="s">
        <v>346</v>
      </c>
      <c r="F573" s="56">
        <v>12.66</v>
      </c>
      <c r="G573" s="59">
        <v>39.700000000000003</v>
      </c>
      <c r="H573" s="9">
        <v>39.5</v>
      </c>
      <c r="I573" s="15">
        <f t="shared" si="120"/>
        <v>39.585729999999998</v>
      </c>
      <c r="J573" s="15">
        <f t="shared" si="119"/>
        <v>13.222186639314803</v>
      </c>
      <c r="K573" s="15">
        <f t="shared" si="121"/>
        <v>5.3946521488404393</v>
      </c>
      <c r="L573" s="67">
        <v>31</v>
      </c>
      <c r="M573" s="47">
        <f t="shared" si="122"/>
        <v>167.23421661405362</v>
      </c>
      <c r="N573" s="32"/>
      <c r="O573" s="24">
        <f t="shared" si="131"/>
        <v>8.8518612658365079</v>
      </c>
      <c r="P573" s="90"/>
      <c r="R573" s="82">
        <f>16*(10*D573/$P577)^$Q577*$V573</f>
        <v>76.318461068326016</v>
      </c>
      <c r="S573" s="4"/>
      <c r="T573" s="84">
        <v>0.83</v>
      </c>
      <c r="U573" s="84">
        <v>0.81</v>
      </c>
      <c r="V573" s="84">
        <f t="shared" si="132"/>
        <v>0.82657079999999994</v>
      </c>
    </row>
    <row r="574" spans="1:22">
      <c r="A574" s="9">
        <v>2003</v>
      </c>
      <c r="B574" s="9">
        <v>6</v>
      </c>
      <c r="C574" s="10">
        <f>P!C575</f>
        <v>6.7</v>
      </c>
      <c r="D574" s="11">
        <f>P!D575</f>
        <v>25.9</v>
      </c>
      <c r="E574" s="56" t="s">
        <v>345</v>
      </c>
      <c r="F574" s="56">
        <v>17.34</v>
      </c>
      <c r="G574" s="59">
        <v>41.9</v>
      </c>
      <c r="H574" s="9">
        <v>41.9</v>
      </c>
      <c r="I574" s="15">
        <f t="shared" si="120"/>
        <v>41.9</v>
      </c>
      <c r="J574" s="15">
        <f t="shared" si="119"/>
        <v>15.427642049997161</v>
      </c>
      <c r="K574" s="15">
        <f t="shared" si="121"/>
        <v>6.2944779563988416</v>
      </c>
      <c r="L574" s="67">
        <v>30</v>
      </c>
      <c r="M574" s="47">
        <f t="shared" si="122"/>
        <v>188.83433869196526</v>
      </c>
      <c r="N574" s="32"/>
      <c r="O574" s="24">
        <f t="shared" si="131"/>
        <v>12.064109106456289</v>
      </c>
      <c r="P574" s="91"/>
      <c r="R574" s="82">
        <f>16*(10*D574/$P577)^$Q577*$V574</f>
        <v>133.30581866989172</v>
      </c>
      <c r="S574" s="4"/>
      <c r="T574" s="84">
        <v>1.03</v>
      </c>
      <c r="U574" s="84">
        <v>1.02</v>
      </c>
      <c r="V574" s="84">
        <f t="shared" si="132"/>
        <v>1.0282854000000001</v>
      </c>
    </row>
    <row r="575" spans="1:22">
      <c r="A575" s="9">
        <v>2003</v>
      </c>
      <c r="B575" s="9">
        <v>7</v>
      </c>
      <c r="C575" s="10">
        <f>P!C576</f>
        <v>4.5</v>
      </c>
      <c r="D575" s="11">
        <f>P!D576</f>
        <v>26.77</v>
      </c>
      <c r="E575" s="56">
        <v>30.82</v>
      </c>
      <c r="F575" s="56">
        <v>18.54</v>
      </c>
      <c r="G575" s="59">
        <v>40.799999999999997</v>
      </c>
      <c r="H575" s="9">
        <v>40.799999999999997</v>
      </c>
      <c r="I575" s="15">
        <f t="shared" si="120"/>
        <v>40.799999999999997</v>
      </c>
      <c r="J575" s="15">
        <f t="shared" si="119"/>
        <v>14.656484619633428</v>
      </c>
      <c r="K575" s="15">
        <f t="shared" si="121"/>
        <v>5.9798457248104384</v>
      </c>
      <c r="L575" s="67">
        <v>31</v>
      </c>
      <c r="M575" s="47">
        <f t="shared" si="122"/>
        <v>185.37521746912358</v>
      </c>
      <c r="N575" s="32"/>
      <c r="O575" s="24">
        <f t="shared" si="131"/>
        <v>12.682913994247324</v>
      </c>
      <c r="P575" s="91"/>
      <c r="R575" s="82">
        <f>16*(10*D575/$P577)^$Q577*$V575</f>
        <v>152.47901114217157</v>
      </c>
      <c r="S575" s="4"/>
      <c r="T575" s="84">
        <v>1.1100000000000001</v>
      </c>
      <c r="U575" s="84">
        <v>1.1299999999999999</v>
      </c>
      <c r="V575" s="84">
        <f t="shared" si="132"/>
        <v>1.1134292000000001</v>
      </c>
    </row>
    <row r="576" spans="1:22">
      <c r="A576" s="9">
        <v>2003</v>
      </c>
      <c r="B576" s="9">
        <v>8</v>
      </c>
      <c r="C576" s="10">
        <f>P!C577</f>
        <v>0</v>
      </c>
      <c r="D576" s="11">
        <f>P!D577</f>
        <v>27.74</v>
      </c>
      <c r="E576" s="56">
        <v>32.979999999999997</v>
      </c>
      <c r="F576" s="56">
        <v>19.55</v>
      </c>
      <c r="G576" s="59">
        <v>36.700000000000003</v>
      </c>
      <c r="H576" s="9">
        <v>36.299999999999997</v>
      </c>
      <c r="I576" s="15">
        <f t="shared" si="120"/>
        <v>36.47146</v>
      </c>
      <c r="J576" s="15">
        <f t="shared" si="119"/>
        <v>13.999483649817236</v>
      </c>
      <c r="K576" s="15">
        <f t="shared" si="121"/>
        <v>5.7117893291254322</v>
      </c>
      <c r="L576" s="67">
        <v>31</v>
      </c>
      <c r="M576" s="47">
        <f t="shared" si="122"/>
        <v>177.06546920288841</v>
      </c>
      <c r="N576" s="32"/>
      <c r="O576" s="24">
        <f t="shared" si="131"/>
        <v>13.385129858431849</v>
      </c>
      <c r="P576" s="91"/>
      <c r="R576" s="82">
        <f>16*(10*D576/$P577)^$Q577*$V576</f>
        <v>181.14144920232516</v>
      </c>
      <c r="S576" s="4"/>
      <c r="T576" s="84">
        <v>1.24</v>
      </c>
      <c r="U576" s="84">
        <v>1.28</v>
      </c>
      <c r="V576" s="84">
        <f t="shared" si="132"/>
        <v>1.2468584</v>
      </c>
    </row>
    <row r="577" spans="1:22" s="2" customFormat="1">
      <c r="A577" s="12">
        <v>2003</v>
      </c>
      <c r="B577" s="12">
        <v>9</v>
      </c>
      <c r="C577" s="10">
        <f>P!C578</f>
        <v>12.5</v>
      </c>
      <c r="D577" s="11">
        <f>P!D578</f>
        <v>20.93</v>
      </c>
      <c r="E577" s="57">
        <v>26.03</v>
      </c>
      <c r="F577" s="57">
        <v>13.58</v>
      </c>
      <c r="G577" s="60">
        <v>30</v>
      </c>
      <c r="H577" s="12">
        <v>29.2</v>
      </c>
      <c r="I577" s="12">
        <f t="shared" si="120"/>
        <v>29.542919999999999</v>
      </c>
      <c r="J577" s="12">
        <f t="shared" si="119"/>
        <v>9.285673886732269</v>
      </c>
      <c r="K577" s="15">
        <f t="shared" si="121"/>
        <v>3.7885549457867653</v>
      </c>
      <c r="L577" s="12">
        <v>30</v>
      </c>
      <c r="M577" s="47">
        <f t="shared" si="122"/>
        <v>113.65664837360296</v>
      </c>
      <c r="N577" s="31">
        <f>SUM(M566:M577)</f>
        <v>1172.9679915947847</v>
      </c>
      <c r="O577" s="48">
        <f t="shared" si="131"/>
        <v>8.7378387350817359</v>
      </c>
      <c r="P577" s="49">
        <f>SUM(O566:O577)</f>
        <v>73.41551753086938</v>
      </c>
      <c r="Q577" s="81">
        <f>6.75*10^(-7)*P577^3-7.71*10^(-5)*P577^2+1.792*10^(-2)*P577+0.49239</f>
        <v>1.6595355371195315</v>
      </c>
      <c r="R577" s="85">
        <f>16*(10*D577/$P577)^$Q577*$V577</f>
        <v>114.41002394140452</v>
      </c>
      <c r="S577" s="93">
        <f>SUM(R566:R577)</f>
        <v>841.33346948624171</v>
      </c>
      <c r="T577" s="95">
        <v>1.25</v>
      </c>
      <c r="U577" s="95">
        <v>1.29</v>
      </c>
      <c r="V577" s="95">
        <f t="shared" si="132"/>
        <v>1.2568584</v>
      </c>
    </row>
    <row r="578" spans="1:22" ht="18">
      <c r="A578" s="9">
        <v>2003</v>
      </c>
      <c r="B578" s="9">
        <v>10</v>
      </c>
      <c r="C578" s="10">
        <f>P!C579</f>
        <v>77.8</v>
      </c>
      <c r="D578" s="11">
        <f>P!D579</f>
        <v>16.21</v>
      </c>
      <c r="E578" s="56">
        <v>20.48</v>
      </c>
      <c r="F578" s="56">
        <v>11.4</v>
      </c>
      <c r="G578" s="59">
        <v>22.5</v>
      </c>
      <c r="H578" s="9">
        <v>21.4</v>
      </c>
      <c r="I578" s="15">
        <f t="shared" si="120"/>
        <v>21.871514999999999</v>
      </c>
      <c r="J578" s="15">
        <f t="shared" ref="J578:J641" si="133">0.0023*(E578-F578)^0.5*(D578+17.8)*I578</f>
        <v>5.1553274924781842</v>
      </c>
      <c r="K578" s="15">
        <f t="shared" si="121"/>
        <v>2.103373616931099</v>
      </c>
      <c r="L578" s="9">
        <v>31</v>
      </c>
      <c r="M578" s="47">
        <f t="shared" si="122"/>
        <v>65.204582124864075</v>
      </c>
      <c r="N578" s="32"/>
      <c r="O578" s="24">
        <f>(D578/5)^1.514</f>
        <v>5.9343191333333278</v>
      </c>
      <c r="P578" s="43"/>
      <c r="R578" s="82">
        <f>16*(10*D578/$P589)^$Q589*$V578</f>
        <v>77.491813261127987</v>
      </c>
      <c r="S578" s="4"/>
      <c r="T578" s="84">
        <v>1.27</v>
      </c>
      <c r="U578" s="84">
        <v>1.31</v>
      </c>
      <c r="V578" s="84">
        <f>($U578+($T578-$U578)*(($U$1-$V$1)/($U$1-$T$1)))</f>
        <v>1.2768584000000001</v>
      </c>
    </row>
    <row r="579" spans="1:22">
      <c r="A579" s="9">
        <v>2003</v>
      </c>
      <c r="B579" s="9">
        <v>11</v>
      </c>
      <c r="C579" s="10">
        <f>P!C580</f>
        <v>13.2</v>
      </c>
      <c r="D579" s="11" t="str">
        <f>P!D580</f>
        <v>11</v>
      </c>
      <c r="E579" s="56">
        <v>15.11</v>
      </c>
      <c r="F579" s="56">
        <v>7.08</v>
      </c>
      <c r="G579" s="59">
        <v>16.3</v>
      </c>
      <c r="H579" s="9">
        <v>15.1</v>
      </c>
      <c r="I579" s="15">
        <f t="shared" ref="I579:I642" si="134">G579+(H579-G579)/(42-40)*(42-40.8573)</f>
        <v>15.614380000000001</v>
      </c>
      <c r="J579" s="15">
        <f t="shared" si="133"/>
        <v>2.9309124168170553</v>
      </c>
      <c r="K579" s="15">
        <f t="shared" ref="K579:K642" si="135">J579*0.408</f>
        <v>1.1958122660613584</v>
      </c>
      <c r="L579" s="67">
        <v>30</v>
      </c>
      <c r="M579" s="47">
        <f t="shared" ref="M579:M642" si="136">L579*K579</f>
        <v>35.874367981840749</v>
      </c>
      <c r="N579" s="32"/>
      <c r="O579" s="24">
        <f t="shared" ref="O579:O589" si="137">(D579/5)^1.514</f>
        <v>3.2993465825915211</v>
      </c>
      <c r="P579" s="90"/>
      <c r="R579" s="82">
        <f>16*(10*D579/$P589)^$Q589*$V579</f>
        <v>38.347563448009083</v>
      </c>
      <c r="S579" s="4"/>
      <c r="T579" s="84">
        <v>1.18</v>
      </c>
      <c r="U579" s="84">
        <v>1.21</v>
      </c>
      <c r="V579" s="84">
        <f>($U579+($T579-$U579)*(($U$1-$V$1)/($U$1-$T$1)))</f>
        <v>1.1851437999999999</v>
      </c>
    </row>
    <row r="580" spans="1:22">
      <c r="A580" s="9">
        <v>2003</v>
      </c>
      <c r="B580" s="9">
        <v>12</v>
      </c>
      <c r="C580" s="10">
        <f>P!C581</f>
        <v>59</v>
      </c>
      <c r="D580" s="11">
        <f>P!D581</f>
        <v>6.33</v>
      </c>
      <c r="E580" s="56">
        <v>9.92</v>
      </c>
      <c r="F580" s="56">
        <v>2.48</v>
      </c>
      <c r="G580" s="59">
        <v>13.6</v>
      </c>
      <c r="H580" s="9">
        <v>12.4</v>
      </c>
      <c r="I580" s="15">
        <f t="shared" si="134"/>
        <v>12.914380000000001</v>
      </c>
      <c r="J580" s="15">
        <f t="shared" si="133"/>
        <v>1.9549929107453257</v>
      </c>
      <c r="K580" s="15">
        <f t="shared" si="135"/>
        <v>0.79763710758409279</v>
      </c>
      <c r="L580" s="67">
        <v>31</v>
      </c>
      <c r="M580" s="47">
        <f t="shared" si="136"/>
        <v>24.726750335106875</v>
      </c>
      <c r="N580" s="32"/>
      <c r="O580" s="24">
        <f t="shared" si="137"/>
        <v>1.429172432352712</v>
      </c>
      <c r="P580" s="90"/>
      <c r="R580" s="82">
        <f>16*(10*D580/$P589)^$Q589*$V580</f>
        <v>13.731354211311926</v>
      </c>
      <c r="S580" s="4"/>
      <c r="T580" s="84">
        <v>1.04</v>
      </c>
      <c r="U580" s="84">
        <v>1.04</v>
      </c>
      <c r="V580" s="84">
        <f>($U580+($T580-$U580)*(($U$1-$V$1)/($U$1-$T$1)))</f>
        <v>1.04</v>
      </c>
    </row>
    <row r="581" spans="1:22">
      <c r="A581" s="9">
        <v>2004</v>
      </c>
      <c r="B581" s="9">
        <v>1</v>
      </c>
      <c r="C581" s="10">
        <f>P!C582</f>
        <v>105.8</v>
      </c>
      <c r="D581" s="11">
        <f>P!D582</f>
        <v>4.2699999999999996</v>
      </c>
      <c r="E581" s="56" t="s">
        <v>344</v>
      </c>
      <c r="F581" s="56">
        <v>0.65</v>
      </c>
      <c r="G581" s="59">
        <v>15</v>
      </c>
      <c r="H581" s="9">
        <v>13.8</v>
      </c>
      <c r="I581" s="15">
        <f t="shared" si="134"/>
        <v>14.314380000000002</v>
      </c>
      <c r="J581" s="15">
        <f t="shared" si="133"/>
        <v>1.9306567236797547</v>
      </c>
      <c r="K581" s="15">
        <f t="shared" si="135"/>
        <v>0.78770794326133986</v>
      </c>
      <c r="L581" s="67">
        <v>31</v>
      </c>
      <c r="M581" s="47">
        <f t="shared" si="136"/>
        <v>24.418946241101537</v>
      </c>
      <c r="N581" s="32"/>
      <c r="O581" s="24">
        <f t="shared" si="137"/>
        <v>0.78745766773602088</v>
      </c>
      <c r="P581" s="90"/>
      <c r="R581" s="82">
        <f>16*(10*D581/$P589)^$Q589*$V581</f>
        <v>6.6689404073617959</v>
      </c>
      <c r="S581" s="4"/>
      <c r="T581" s="84">
        <v>0.96</v>
      </c>
      <c r="U581" s="84">
        <v>0.94</v>
      </c>
      <c r="V581" s="84">
        <f>($U581+($T581-$U581)*(($U$1-$V$1)/($U$1-$T$1)))</f>
        <v>0.95657079999999994</v>
      </c>
    </row>
    <row r="582" spans="1:22">
      <c r="A582" s="9">
        <v>2004</v>
      </c>
      <c r="B582" s="9">
        <v>2</v>
      </c>
      <c r="C582" s="10">
        <f>P!C583</f>
        <v>4.7</v>
      </c>
      <c r="D582" s="11">
        <f>P!D583</f>
        <v>5.9</v>
      </c>
      <c r="E582" s="56" t="s">
        <v>343</v>
      </c>
      <c r="F582" s="56">
        <v>0.5</v>
      </c>
      <c r="G582" s="59">
        <v>20.04</v>
      </c>
      <c r="H582" s="9">
        <v>19.2</v>
      </c>
      <c r="I582" s="15">
        <f t="shared" si="134"/>
        <v>19.560065999999999</v>
      </c>
      <c r="J582" s="15">
        <f t="shared" si="133"/>
        <v>3.334386395057781</v>
      </c>
      <c r="K582" s="15">
        <f t="shared" si="135"/>
        <v>1.3604296491835746</v>
      </c>
      <c r="L582" s="67">
        <v>29</v>
      </c>
      <c r="M582" s="47">
        <f t="shared" si="136"/>
        <v>39.452459826323661</v>
      </c>
      <c r="N582" s="32"/>
      <c r="O582" s="24">
        <f t="shared" si="137"/>
        <v>1.2847817503739052</v>
      </c>
      <c r="P582" s="90"/>
      <c r="R582" s="82">
        <f>16*(10*D582/$P589)^$Q589*$V582</f>
        <v>9.6960891085214538</v>
      </c>
      <c r="S582" s="4"/>
      <c r="T582" s="84">
        <v>0.83</v>
      </c>
      <c r="U582" s="84">
        <v>0.79</v>
      </c>
      <c r="V582" s="84">
        <f>($U582+($T582-$U582)*(($U$1-$V$1)/($U$1-$T$1)))</f>
        <v>0.82314159999999992</v>
      </c>
    </row>
    <row r="583" spans="1:22">
      <c r="A583" s="9">
        <v>2004</v>
      </c>
      <c r="B583" s="9">
        <v>3</v>
      </c>
      <c r="C583" s="10">
        <f>P!C584</f>
        <v>59.1</v>
      </c>
      <c r="D583" s="11">
        <f>P!D584</f>
        <v>9.6199999999999992</v>
      </c>
      <c r="E583" s="56" t="s">
        <v>342</v>
      </c>
      <c r="F583" s="56">
        <v>5.18</v>
      </c>
      <c r="G583" s="59">
        <v>27.2</v>
      </c>
      <c r="H583" s="9">
        <v>26.3</v>
      </c>
      <c r="I583" s="15">
        <f t="shared" si="134"/>
        <v>26.685785000000003</v>
      </c>
      <c r="J583" s="15">
        <f t="shared" si="133"/>
        <v>4.8573317902906803</v>
      </c>
      <c r="K583" s="15">
        <f t="shared" si="135"/>
        <v>1.9817913704385974</v>
      </c>
      <c r="L583" s="67">
        <v>31</v>
      </c>
      <c r="M583" s="47">
        <f t="shared" si="136"/>
        <v>61.435532483596518</v>
      </c>
      <c r="N583" s="32"/>
      <c r="O583" s="24">
        <f t="shared" si="137"/>
        <v>2.6933107994705452</v>
      </c>
      <c r="P583" s="90"/>
      <c r="R583" s="82">
        <f>16*(10*D583/$P589)^$Q589*$V583</f>
        <v>20.819276129229884</v>
      </c>
      <c r="S583" s="4"/>
      <c r="T583" s="84">
        <v>0.81</v>
      </c>
      <c r="U583" s="84">
        <v>0.75</v>
      </c>
      <c r="V583" s="84">
        <f t="shared" ref="V583:V589" si="138">($U583+($T583-$U583)*(($U$1-$V$1)/($U$1-$T$1)))</f>
        <v>0.79971239999999999</v>
      </c>
    </row>
    <row r="584" spans="1:22">
      <c r="A584" s="9">
        <v>2004</v>
      </c>
      <c r="B584" s="9">
        <v>4</v>
      </c>
      <c r="C584" s="10">
        <f>P!C585</f>
        <v>24.4</v>
      </c>
      <c r="D584" s="11">
        <f>P!D585</f>
        <v>13.5</v>
      </c>
      <c r="E584" s="56" t="s">
        <v>341</v>
      </c>
      <c r="F584" s="56">
        <v>8.1300000000000008</v>
      </c>
      <c r="G584" s="59">
        <v>34.700000000000003</v>
      </c>
      <c r="H584" s="9">
        <v>34.1</v>
      </c>
      <c r="I584" s="15">
        <f t="shared" si="134"/>
        <v>34.357190000000003</v>
      </c>
      <c r="J584" s="15">
        <f t="shared" si="133"/>
        <v>7.4939562057518545</v>
      </c>
      <c r="K584" s="15">
        <f t="shared" si="135"/>
        <v>3.0575341319467566</v>
      </c>
      <c r="L584" s="67">
        <v>30</v>
      </c>
      <c r="M584" s="47">
        <f t="shared" si="136"/>
        <v>91.726023958402692</v>
      </c>
      <c r="N584" s="32"/>
      <c r="O584" s="24">
        <f t="shared" si="137"/>
        <v>4.4986762387688861</v>
      </c>
      <c r="P584" s="90"/>
      <c r="R584" s="82">
        <f>16*(10*D584/$P589)^$Q589*$V584</f>
        <v>37.580027310062974</v>
      </c>
      <c r="S584" s="4"/>
      <c r="T584" s="84">
        <v>0.84</v>
      </c>
      <c r="U584" s="84">
        <v>0.8</v>
      </c>
      <c r="V584" s="84">
        <f t="shared" si="138"/>
        <v>0.83314159999999993</v>
      </c>
    </row>
    <row r="585" spans="1:22">
      <c r="A585" s="9">
        <v>2004</v>
      </c>
      <c r="B585" s="9">
        <v>5</v>
      </c>
      <c r="C585" s="10">
        <f>P!C586</f>
        <v>25.2</v>
      </c>
      <c r="D585" s="11">
        <f>P!D586</f>
        <v>18.149999999999999</v>
      </c>
      <c r="E585" s="56" t="s">
        <v>340</v>
      </c>
      <c r="F585" s="56">
        <v>10.9</v>
      </c>
      <c r="G585" s="59">
        <v>39.700000000000003</v>
      </c>
      <c r="H585" s="9">
        <v>39.5</v>
      </c>
      <c r="I585" s="15">
        <f t="shared" si="134"/>
        <v>39.585729999999998</v>
      </c>
      <c r="J585" s="15">
        <f t="shared" si="133"/>
        <v>10.865661873109302</v>
      </c>
      <c r="K585" s="15">
        <f t="shared" si="135"/>
        <v>4.4331900442285948</v>
      </c>
      <c r="L585" s="67">
        <v>31</v>
      </c>
      <c r="M585" s="47">
        <f t="shared" si="136"/>
        <v>137.42889137108645</v>
      </c>
      <c r="N585" s="32"/>
      <c r="O585" s="24">
        <f t="shared" si="137"/>
        <v>7.0420423138020389</v>
      </c>
      <c r="P585" s="90"/>
      <c r="R585" s="82">
        <f>16*(10*D585/$P589)^$Q589*$V585</f>
        <v>60.25984562947518</v>
      </c>
      <c r="S585" s="4"/>
      <c r="T585" s="84">
        <v>0.83</v>
      </c>
      <c r="U585" s="84">
        <v>0.81</v>
      </c>
      <c r="V585" s="84">
        <f t="shared" si="138"/>
        <v>0.82657079999999994</v>
      </c>
    </row>
    <row r="586" spans="1:22">
      <c r="A586" s="9">
        <v>2004</v>
      </c>
      <c r="B586" s="9">
        <v>6</v>
      </c>
      <c r="C586" s="10">
        <f>P!C587</f>
        <v>49.5</v>
      </c>
      <c r="D586" s="11">
        <f>P!D587</f>
        <v>23.59</v>
      </c>
      <c r="E586" s="56" t="s">
        <v>339</v>
      </c>
      <c r="F586" s="56">
        <v>16.420000000000002</v>
      </c>
      <c r="G586" s="59">
        <v>41.9</v>
      </c>
      <c r="H586" s="9">
        <v>41.9</v>
      </c>
      <c r="I586" s="15">
        <f t="shared" si="134"/>
        <v>41.9</v>
      </c>
      <c r="J586" s="15">
        <f t="shared" si="133"/>
        <v>13.126577702366779</v>
      </c>
      <c r="K586" s="15">
        <f t="shared" si="135"/>
        <v>5.3556437025656454</v>
      </c>
      <c r="L586" s="67">
        <v>30</v>
      </c>
      <c r="M586" s="47">
        <f t="shared" si="136"/>
        <v>160.66931107696936</v>
      </c>
      <c r="N586" s="32"/>
      <c r="O586" s="24">
        <f t="shared" si="137"/>
        <v>10.472961715191246</v>
      </c>
      <c r="P586" s="91"/>
      <c r="R586" s="82">
        <f>16*(10*D586/$P589)^$Q589*$V586</f>
        <v>114.69384493800892</v>
      </c>
      <c r="S586" s="4"/>
      <c r="T586" s="84">
        <v>1.03</v>
      </c>
      <c r="U586" s="84">
        <v>1.02</v>
      </c>
      <c r="V586" s="84">
        <f t="shared" si="138"/>
        <v>1.0282854000000001</v>
      </c>
    </row>
    <row r="587" spans="1:22">
      <c r="A587" s="9">
        <v>2004</v>
      </c>
      <c r="B587" s="9">
        <v>7</v>
      </c>
      <c r="C587" s="10">
        <f>P!C588</f>
        <v>8.5</v>
      </c>
      <c r="D587" s="11">
        <f>P!D588</f>
        <v>26.72</v>
      </c>
      <c r="E587" s="56">
        <v>31.26</v>
      </c>
      <c r="F587" s="56">
        <v>18.52</v>
      </c>
      <c r="G587" s="59">
        <v>40.799999999999997</v>
      </c>
      <c r="H587" s="9">
        <v>40.799999999999997</v>
      </c>
      <c r="I587" s="15">
        <f t="shared" si="134"/>
        <v>40.799999999999997</v>
      </c>
      <c r="J587" s="15">
        <f t="shared" si="133"/>
        <v>14.911724412371463</v>
      </c>
      <c r="K587" s="15">
        <f t="shared" si="135"/>
        <v>6.0839835602475567</v>
      </c>
      <c r="L587" s="67">
        <v>31</v>
      </c>
      <c r="M587" s="47">
        <f t="shared" si="136"/>
        <v>188.60349036767425</v>
      </c>
      <c r="N587" s="32"/>
      <c r="O587" s="24">
        <f t="shared" si="137"/>
        <v>12.647066568430635</v>
      </c>
      <c r="P587" s="91"/>
      <c r="R587" s="82">
        <f>16*(10*D587/$P589)^$Q589*$V587</f>
        <v>152.00525360312869</v>
      </c>
      <c r="S587" s="4"/>
      <c r="T587" s="84">
        <v>1.1100000000000001</v>
      </c>
      <c r="U587" s="84">
        <v>1.1299999999999999</v>
      </c>
      <c r="V587" s="84">
        <f t="shared" si="138"/>
        <v>1.1134292000000001</v>
      </c>
    </row>
    <row r="588" spans="1:22">
      <c r="A588" s="9">
        <v>2004</v>
      </c>
      <c r="B588" s="9">
        <v>8</v>
      </c>
      <c r="C588" s="10">
        <f>P!C589</f>
        <v>15.5</v>
      </c>
      <c r="D588" s="11">
        <f>P!D589</f>
        <v>25.3</v>
      </c>
      <c r="E588" s="56">
        <v>29.35</v>
      </c>
      <c r="F588" s="56">
        <v>18.14</v>
      </c>
      <c r="G588" s="59">
        <v>36.700000000000003</v>
      </c>
      <c r="H588" s="9">
        <v>36.299999999999997</v>
      </c>
      <c r="I588" s="15">
        <f t="shared" si="134"/>
        <v>36.47146</v>
      </c>
      <c r="J588" s="15">
        <f t="shared" si="133"/>
        <v>12.104895971744247</v>
      </c>
      <c r="K588" s="15">
        <f t="shared" si="135"/>
        <v>4.938797556471652</v>
      </c>
      <c r="L588" s="67">
        <v>31</v>
      </c>
      <c r="M588" s="47">
        <f t="shared" si="136"/>
        <v>153.10272425062121</v>
      </c>
      <c r="N588" s="32"/>
      <c r="O588" s="24">
        <f t="shared" si="137"/>
        <v>11.643508980915616</v>
      </c>
      <c r="P588" s="91"/>
      <c r="R588" s="82">
        <f>16*(10*D588/$P589)^$Q589*$V588</f>
        <v>155.79139124112143</v>
      </c>
      <c r="S588" s="4"/>
      <c r="T588" s="84">
        <v>1.24</v>
      </c>
      <c r="U588" s="84">
        <v>1.28</v>
      </c>
      <c r="V588" s="84">
        <f t="shared" si="138"/>
        <v>1.2468584</v>
      </c>
    </row>
    <row r="589" spans="1:22" s="2" customFormat="1">
      <c r="A589" s="12">
        <v>2004</v>
      </c>
      <c r="B589" s="12">
        <v>9</v>
      </c>
      <c r="C589" s="10">
        <f>P!C590</f>
        <v>0.8</v>
      </c>
      <c r="D589" s="11">
        <f>P!D590</f>
        <v>22.16</v>
      </c>
      <c r="E589" s="57">
        <v>26.92</v>
      </c>
      <c r="F589" s="57">
        <v>15.65</v>
      </c>
      <c r="G589" s="60">
        <v>30</v>
      </c>
      <c r="H589" s="12">
        <v>29.2</v>
      </c>
      <c r="I589" s="12">
        <f t="shared" si="134"/>
        <v>29.542919999999999</v>
      </c>
      <c r="J589" s="12">
        <f t="shared" si="133"/>
        <v>9.1152522598833343</v>
      </c>
      <c r="K589" s="15">
        <f t="shared" si="135"/>
        <v>3.7190229220324</v>
      </c>
      <c r="L589" s="12">
        <v>30</v>
      </c>
      <c r="M589" s="47">
        <f t="shared" si="136"/>
        <v>111.570687660972</v>
      </c>
      <c r="N589" s="31">
        <f>SUM(M578:M589)</f>
        <v>1094.2137676785594</v>
      </c>
      <c r="O589" s="48">
        <f t="shared" si="137"/>
        <v>9.5269091579640364</v>
      </c>
      <c r="P589" s="49">
        <f>SUM(O578:O589)</f>
        <v>71.259553340930495</v>
      </c>
      <c r="Q589" s="81">
        <f>6.75*10^(-7)*P589^3-7.71*10^(-5)*P589^2+1.792*10^(-2)*P589+0.49239</f>
        <v>1.6221024095352985</v>
      </c>
      <c r="R589" s="85">
        <f>16*(10*D589/$P589)^$Q589*$V589</f>
        <v>126.66581955749369</v>
      </c>
      <c r="S589" s="93">
        <f>SUM(R578:R589)</f>
        <v>813.75121884485304</v>
      </c>
      <c r="T589" s="95">
        <v>1.25</v>
      </c>
      <c r="U589" s="95">
        <v>1.29</v>
      </c>
      <c r="V589" s="95">
        <f t="shared" si="138"/>
        <v>1.2568584</v>
      </c>
    </row>
    <row r="590" spans="1:22" ht="18">
      <c r="A590" s="9">
        <v>2004</v>
      </c>
      <c r="B590" s="9">
        <v>10</v>
      </c>
      <c r="C590" s="10">
        <f>P!C591</f>
        <v>28.3</v>
      </c>
      <c r="D590" s="11">
        <f>P!D591</f>
        <v>17.690000000000001</v>
      </c>
      <c r="E590" s="56">
        <v>22.35</v>
      </c>
      <c r="F590" s="56">
        <v>12.54</v>
      </c>
      <c r="G590" s="59">
        <v>22.5</v>
      </c>
      <c r="H590" s="9">
        <v>21.4</v>
      </c>
      <c r="I590" s="15">
        <f t="shared" si="134"/>
        <v>21.871514999999999</v>
      </c>
      <c r="J590" s="15">
        <f t="shared" si="133"/>
        <v>5.591743040835822</v>
      </c>
      <c r="K590" s="15">
        <f t="shared" si="135"/>
        <v>2.2814311606610151</v>
      </c>
      <c r="L590" s="9">
        <v>31</v>
      </c>
      <c r="M590" s="47">
        <f t="shared" si="136"/>
        <v>70.72436598049147</v>
      </c>
      <c r="N590" s="32"/>
      <c r="O590" s="24">
        <f>(D590/5)^1.514</f>
        <v>6.7735969694973646</v>
      </c>
      <c r="P590" s="43"/>
      <c r="R590" s="82">
        <f>16*(10*D590/$P601)^$Q601*$V590</f>
        <v>86.64626004706561</v>
      </c>
      <c r="S590" s="4"/>
      <c r="T590" s="84">
        <v>1.27</v>
      </c>
      <c r="U590" s="84">
        <v>1.31</v>
      </c>
      <c r="V590" s="84">
        <f>($U590+($T590-$U590)*(($U$1-$V$1)/($U$1-$T$1)))</f>
        <v>1.2768584000000001</v>
      </c>
    </row>
    <row r="591" spans="1:22">
      <c r="A591" s="9">
        <v>2004</v>
      </c>
      <c r="B591" s="9">
        <v>11</v>
      </c>
      <c r="C591" s="10">
        <f>P!C592</f>
        <v>25.6</v>
      </c>
      <c r="D591" s="11">
        <f>P!D592</f>
        <v>11.56</v>
      </c>
      <c r="E591" s="56">
        <v>15.99</v>
      </c>
      <c r="F591" s="56">
        <v>6.99</v>
      </c>
      <c r="G591" s="59">
        <v>16.3</v>
      </c>
      <c r="H591" s="9">
        <v>15.1</v>
      </c>
      <c r="I591" s="15">
        <f t="shared" si="134"/>
        <v>15.614380000000001</v>
      </c>
      <c r="J591" s="15">
        <f t="shared" si="133"/>
        <v>3.1632235579199999</v>
      </c>
      <c r="K591" s="15">
        <f t="shared" si="135"/>
        <v>1.2905952116313599</v>
      </c>
      <c r="L591" s="67">
        <v>30</v>
      </c>
      <c r="M591" s="47">
        <f t="shared" si="136"/>
        <v>38.717856348940799</v>
      </c>
      <c r="N591" s="32"/>
      <c r="O591" s="24">
        <f t="shared" ref="O591:O601" si="139">(D591/5)^1.514</f>
        <v>3.5569484756638814</v>
      </c>
      <c r="P591" s="90"/>
      <c r="R591" s="82">
        <f>16*(10*D591/$P601)^$Q601*$V591</f>
        <v>39.098090142378581</v>
      </c>
      <c r="S591" s="4"/>
      <c r="T591" s="84">
        <v>1.18</v>
      </c>
      <c r="U591" s="84">
        <v>1.21</v>
      </c>
      <c r="V591" s="84">
        <f>($U591+($T591-$U591)*(($U$1-$V$1)/($U$1-$T$1)))</f>
        <v>1.1851437999999999</v>
      </c>
    </row>
    <row r="592" spans="1:22">
      <c r="A592" s="9">
        <v>2004</v>
      </c>
      <c r="B592" s="9">
        <v>12</v>
      </c>
      <c r="C592" s="10">
        <f>P!C593</f>
        <v>99.8</v>
      </c>
      <c r="D592" s="11">
        <f>P!D593</f>
        <v>7.94</v>
      </c>
      <c r="E592" s="56">
        <v>11.48</v>
      </c>
      <c r="F592" s="56">
        <v>4.2</v>
      </c>
      <c r="G592" s="59">
        <v>13.6</v>
      </c>
      <c r="H592" s="9">
        <v>12.4</v>
      </c>
      <c r="I592" s="15">
        <f t="shared" si="134"/>
        <v>12.914380000000001</v>
      </c>
      <c r="J592" s="15">
        <f t="shared" si="133"/>
        <v>2.0628879044472845</v>
      </c>
      <c r="K592" s="15">
        <f t="shared" si="135"/>
        <v>0.84165826501449204</v>
      </c>
      <c r="L592" s="67">
        <v>31</v>
      </c>
      <c r="M592" s="47">
        <f t="shared" si="136"/>
        <v>26.091406215449254</v>
      </c>
      <c r="N592" s="32"/>
      <c r="O592" s="24">
        <f t="shared" si="139"/>
        <v>2.0141307229537198</v>
      </c>
      <c r="P592" s="90"/>
      <c r="R592" s="82">
        <f>16*(10*D592/$P601)^$Q601*$V592</f>
        <v>18.149597540935652</v>
      </c>
      <c r="S592" s="4"/>
      <c r="T592" s="84">
        <v>1.04</v>
      </c>
      <c r="U592" s="84">
        <v>1.04</v>
      </c>
      <c r="V592" s="84">
        <f>($U592+($T592-$U592)*(($U$1-$V$1)/($U$1-$T$1)))</f>
        <v>1.04</v>
      </c>
    </row>
    <row r="593" spans="1:22">
      <c r="A593" s="9">
        <v>2005</v>
      </c>
      <c r="B593" s="9">
        <v>1</v>
      </c>
      <c r="C593" s="10">
        <f>P!C594</f>
        <v>184.8</v>
      </c>
      <c r="D593" s="11">
        <f>P!D594</f>
        <v>6.03</v>
      </c>
      <c r="E593" s="56" t="s">
        <v>412</v>
      </c>
      <c r="F593" s="56">
        <v>1.99</v>
      </c>
      <c r="G593" s="59">
        <v>15</v>
      </c>
      <c r="H593" s="9">
        <v>13.8</v>
      </c>
      <c r="I593" s="15">
        <f t="shared" si="134"/>
        <v>14.314380000000002</v>
      </c>
      <c r="J593" s="15">
        <f t="shared" si="133"/>
        <v>2.1967591895760004</v>
      </c>
      <c r="K593" s="15">
        <f t="shared" si="135"/>
        <v>0.8962777493470081</v>
      </c>
      <c r="L593" s="67">
        <v>31</v>
      </c>
      <c r="M593" s="47">
        <f t="shared" si="136"/>
        <v>27.784610229757252</v>
      </c>
      <c r="N593" s="32"/>
      <c r="O593" s="24">
        <f t="shared" si="139"/>
        <v>1.3278830399299764</v>
      </c>
      <c r="P593" s="90"/>
      <c r="R593" s="82">
        <f>16*(10*D593/$P601)^$Q601*$V593</f>
        <v>10.470529776780971</v>
      </c>
      <c r="S593" s="4"/>
      <c r="T593" s="84">
        <v>0.96</v>
      </c>
      <c r="U593" s="84">
        <v>0.94</v>
      </c>
      <c r="V593" s="84">
        <f>($U593+($T593-$U593)*(($U$1-$V$1)/($U$1-$T$1)))</f>
        <v>0.95657079999999994</v>
      </c>
    </row>
    <row r="594" spans="1:22">
      <c r="A594" s="9">
        <v>2005</v>
      </c>
      <c r="B594" s="9">
        <v>2</v>
      </c>
      <c r="C594" s="10">
        <f>P!C595</f>
        <v>138.19999999999999</v>
      </c>
      <c r="D594" s="11">
        <f>P!D595</f>
        <v>5.44</v>
      </c>
      <c r="E594" s="56" t="s">
        <v>411</v>
      </c>
      <c r="F594" s="56">
        <v>1.65</v>
      </c>
      <c r="G594" s="59">
        <v>20.04</v>
      </c>
      <c r="H594" s="9">
        <v>19.2</v>
      </c>
      <c r="I594" s="15">
        <f t="shared" si="134"/>
        <v>19.560065999999999</v>
      </c>
      <c r="J594" s="15">
        <f t="shared" si="133"/>
        <v>2.7523324652599475</v>
      </c>
      <c r="K594" s="15">
        <f t="shared" si="135"/>
        <v>1.1229516458260584</v>
      </c>
      <c r="L594" s="67">
        <v>29</v>
      </c>
      <c r="M594" s="47">
        <f t="shared" si="136"/>
        <v>32.565597728955694</v>
      </c>
      <c r="N594" s="32"/>
      <c r="O594" s="24">
        <f t="shared" si="139"/>
        <v>1.1362035649328617</v>
      </c>
      <c r="P594" s="90"/>
      <c r="R594" s="82">
        <f>16*(10*D594/$P601)^$Q601*$V594</f>
        <v>7.566923033388103</v>
      </c>
      <c r="S594" s="4"/>
      <c r="T594" s="84">
        <v>0.83</v>
      </c>
      <c r="U594" s="84">
        <v>0.79</v>
      </c>
      <c r="V594" s="84">
        <f>($U594+($T594-$U594)*(($U$1-$V$1)/($U$1-$T$1)))</f>
        <v>0.82314159999999992</v>
      </c>
    </row>
    <row r="595" spans="1:22">
      <c r="A595" s="9">
        <v>2005</v>
      </c>
      <c r="B595" s="9">
        <v>3</v>
      </c>
      <c r="C595" s="10">
        <f>P!C596</f>
        <v>28.5</v>
      </c>
      <c r="D595" s="11">
        <f>P!D596</f>
        <v>8.81</v>
      </c>
      <c r="E595" s="56" t="s">
        <v>410</v>
      </c>
      <c r="F595" s="56">
        <v>4.21</v>
      </c>
      <c r="G595" s="59">
        <v>27.2</v>
      </c>
      <c r="H595" s="9">
        <v>26.3</v>
      </c>
      <c r="I595" s="15">
        <f t="shared" si="134"/>
        <v>26.685785000000003</v>
      </c>
      <c r="J595" s="15">
        <f t="shared" si="133"/>
        <v>4.7868440093343736</v>
      </c>
      <c r="K595" s="15">
        <f t="shared" si="135"/>
        <v>1.9530323558084244</v>
      </c>
      <c r="L595" s="67">
        <v>31</v>
      </c>
      <c r="M595" s="47">
        <f t="shared" si="136"/>
        <v>60.544003030061155</v>
      </c>
      <c r="N595" s="32"/>
      <c r="O595" s="24">
        <f t="shared" si="139"/>
        <v>2.3575067168351986</v>
      </c>
      <c r="P595" s="90"/>
      <c r="R595" s="82">
        <f>16*(10*D595/$P601)^$Q601*$V595</f>
        <v>16.646197890933596</v>
      </c>
      <c r="S595" s="4"/>
      <c r="T595" s="84">
        <v>0.81</v>
      </c>
      <c r="U595" s="84">
        <v>0.75</v>
      </c>
      <c r="V595" s="84">
        <f t="shared" ref="V595:V601" si="140">($U595+($T595-$U595)*(($U$1-$V$1)/($U$1-$T$1)))</f>
        <v>0.79971239999999999</v>
      </c>
    </row>
    <row r="596" spans="1:22">
      <c r="A596" s="9">
        <v>2005</v>
      </c>
      <c r="B596" s="9">
        <v>4</v>
      </c>
      <c r="C596" s="10">
        <f>P!C597</f>
        <v>10.6</v>
      </c>
      <c r="D596" s="11">
        <f>P!D597</f>
        <v>14.04</v>
      </c>
      <c r="E596" s="56" t="s">
        <v>409</v>
      </c>
      <c r="F596" s="56">
        <v>8.33</v>
      </c>
      <c r="G596" s="59">
        <v>34.700000000000003</v>
      </c>
      <c r="H596" s="9">
        <v>34.1</v>
      </c>
      <c r="I596" s="15">
        <f t="shared" si="134"/>
        <v>34.357190000000003</v>
      </c>
      <c r="J596" s="15">
        <f t="shared" si="133"/>
        <v>7.8402181459340312</v>
      </c>
      <c r="K596" s="15">
        <f t="shared" si="135"/>
        <v>3.1988090035410846</v>
      </c>
      <c r="L596" s="67">
        <v>30</v>
      </c>
      <c r="M596" s="47">
        <f t="shared" si="136"/>
        <v>95.964270106232533</v>
      </c>
      <c r="N596" s="32"/>
      <c r="O596" s="24">
        <f t="shared" si="139"/>
        <v>4.7738988692996562</v>
      </c>
      <c r="P596" s="90"/>
      <c r="R596" s="82">
        <f>16*(10*D596/$P601)^$Q601*$V596</f>
        <v>38.211504548211948</v>
      </c>
      <c r="S596" s="4"/>
      <c r="T596" s="84">
        <v>0.84</v>
      </c>
      <c r="U596" s="84">
        <v>0.8</v>
      </c>
      <c r="V596" s="84">
        <f t="shared" si="140"/>
        <v>0.83314159999999993</v>
      </c>
    </row>
    <row r="597" spans="1:22">
      <c r="A597" s="9">
        <v>2005</v>
      </c>
      <c r="B597" s="9">
        <v>5</v>
      </c>
      <c r="C597" s="10">
        <f>P!C598</f>
        <v>139.80000000000001</v>
      </c>
      <c r="D597" s="11">
        <f>P!D598</f>
        <v>19.64</v>
      </c>
      <c r="E597" s="56">
        <v>23.15</v>
      </c>
      <c r="F597" s="56">
        <v>13.76</v>
      </c>
      <c r="G597" s="59">
        <v>39.700000000000003</v>
      </c>
      <c r="H597" s="9">
        <v>39.5</v>
      </c>
      <c r="I597" s="15">
        <f t="shared" si="134"/>
        <v>39.585729999999998</v>
      </c>
      <c r="J597" s="15">
        <f t="shared" si="133"/>
        <v>10.445641833070722</v>
      </c>
      <c r="K597" s="15">
        <f t="shared" si="135"/>
        <v>4.2618218678928539</v>
      </c>
      <c r="L597" s="67">
        <v>31</v>
      </c>
      <c r="M597" s="47">
        <f t="shared" si="136"/>
        <v>132.11647790467848</v>
      </c>
      <c r="N597" s="32"/>
      <c r="O597" s="24">
        <f t="shared" si="139"/>
        <v>7.9355241814078319</v>
      </c>
      <c r="P597" s="90"/>
      <c r="R597" s="82">
        <f>16*(10*D597/$P601)^$Q601*$V597</f>
        <v>66.968794773722863</v>
      </c>
      <c r="S597" s="4"/>
      <c r="T597" s="84">
        <v>0.83</v>
      </c>
      <c r="U597" s="84">
        <v>0.81</v>
      </c>
      <c r="V597" s="84">
        <f t="shared" si="140"/>
        <v>0.82657079999999994</v>
      </c>
    </row>
    <row r="598" spans="1:22">
      <c r="A598" s="9">
        <v>2005</v>
      </c>
      <c r="B598" s="9">
        <v>6</v>
      </c>
      <c r="C598" s="10">
        <f>P!C599</f>
        <v>42.3</v>
      </c>
      <c r="D598" s="11">
        <f>P!D599</f>
        <v>23.18</v>
      </c>
      <c r="E598" s="56" t="s">
        <v>186</v>
      </c>
      <c r="F598" s="56">
        <v>16.05</v>
      </c>
      <c r="G598" s="59">
        <v>41.9</v>
      </c>
      <c r="H598" s="9">
        <v>41.9</v>
      </c>
      <c r="I598" s="15">
        <f t="shared" si="134"/>
        <v>41.9</v>
      </c>
      <c r="J598" s="15">
        <f t="shared" si="133"/>
        <v>12.894141011775842</v>
      </c>
      <c r="K598" s="15">
        <f t="shared" si="135"/>
        <v>5.2608095328045428</v>
      </c>
      <c r="L598" s="67">
        <v>30</v>
      </c>
      <c r="M598" s="47">
        <f t="shared" si="136"/>
        <v>157.82428598413628</v>
      </c>
      <c r="N598" s="32"/>
      <c r="O598" s="24">
        <f t="shared" si="139"/>
        <v>10.198613861997476</v>
      </c>
      <c r="P598" s="91"/>
      <c r="R598" s="82">
        <f>16*(10*D598/$P601)^$Q601*$V598</f>
        <v>110.33495696036931</v>
      </c>
      <c r="S598" s="4"/>
      <c r="T598" s="84">
        <v>1.03</v>
      </c>
      <c r="U598" s="84">
        <v>1.02</v>
      </c>
      <c r="V598" s="84">
        <f t="shared" si="140"/>
        <v>1.0282854000000001</v>
      </c>
    </row>
    <row r="599" spans="1:22">
      <c r="A599" s="9">
        <v>2005</v>
      </c>
      <c r="B599" s="9">
        <v>7</v>
      </c>
      <c r="C599" s="10">
        <f>P!C600</f>
        <v>16.600000000000001</v>
      </c>
      <c r="D599" s="11">
        <f>P!D600</f>
        <v>27.15</v>
      </c>
      <c r="E599" s="56" t="s">
        <v>408</v>
      </c>
      <c r="F599" s="56">
        <v>20.16</v>
      </c>
      <c r="G599" s="59">
        <v>40.799999999999997</v>
      </c>
      <c r="H599" s="9">
        <v>40.799999999999997</v>
      </c>
      <c r="I599" s="15">
        <f t="shared" si="134"/>
        <v>40.799999999999997</v>
      </c>
      <c r="J599" s="15">
        <f t="shared" si="133"/>
        <v>13.887764272205867</v>
      </c>
      <c r="K599" s="15">
        <f t="shared" si="135"/>
        <v>5.6662078230599935</v>
      </c>
      <c r="L599" s="67">
        <v>31</v>
      </c>
      <c r="M599" s="47">
        <f t="shared" si="136"/>
        <v>175.65244251485979</v>
      </c>
      <c r="N599" s="32"/>
      <c r="O599" s="24">
        <f t="shared" si="139"/>
        <v>12.95647740481022</v>
      </c>
      <c r="P599" s="91"/>
      <c r="R599" s="82">
        <f>16*(10*D599/$P601)^$Q601*$V599</f>
        <v>156.18832994166192</v>
      </c>
      <c r="S599" s="4"/>
      <c r="T599" s="84">
        <v>1.1100000000000001</v>
      </c>
      <c r="U599" s="84">
        <v>1.1299999999999999</v>
      </c>
      <c r="V599" s="84">
        <f t="shared" si="140"/>
        <v>1.1134292000000001</v>
      </c>
    </row>
    <row r="600" spans="1:22">
      <c r="A600" s="9">
        <v>2005</v>
      </c>
      <c r="B600" s="9">
        <v>8</v>
      </c>
      <c r="C600" s="10">
        <f>P!C601</f>
        <v>11.2</v>
      </c>
      <c r="D600" s="11">
        <f>P!D601</f>
        <v>26.85</v>
      </c>
      <c r="E600" s="56">
        <v>30.93</v>
      </c>
      <c r="F600" s="56">
        <v>20.21</v>
      </c>
      <c r="G600" s="59">
        <v>36.700000000000003</v>
      </c>
      <c r="H600" s="9">
        <v>36.299999999999997</v>
      </c>
      <c r="I600" s="15">
        <f t="shared" si="134"/>
        <v>36.47146</v>
      </c>
      <c r="J600" s="15">
        <f t="shared" si="133"/>
        <v>12.263087892178651</v>
      </c>
      <c r="K600" s="15">
        <f t="shared" si="135"/>
        <v>5.0033398600088894</v>
      </c>
      <c r="L600" s="67">
        <v>31</v>
      </c>
      <c r="M600" s="47">
        <f t="shared" si="136"/>
        <v>155.10353566027558</v>
      </c>
      <c r="N600" s="32"/>
      <c r="O600" s="24">
        <f t="shared" si="139"/>
        <v>12.740341479337337</v>
      </c>
      <c r="P600" s="91"/>
      <c r="R600" s="82">
        <f>16*(10*D600/$P601)^$Q601*$V600</f>
        <v>171.64171107007783</v>
      </c>
      <c r="S600" s="4"/>
      <c r="T600" s="84">
        <v>1.24</v>
      </c>
      <c r="U600" s="84">
        <v>1.28</v>
      </c>
      <c r="V600" s="84">
        <f t="shared" si="140"/>
        <v>1.2468584</v>
      </c>
    </row>
    <row r="601" spans="1:22" s="2" customFormat="1">
      <c r="A601" s="12">
        <v>2005</v>
      </c>
      <c r="B601" s="12">
        <v>9</v>
      </c>
      <c r="C601" s="10">
        <f>P!C602</f>
        <v>3</v>
      </c>
      <c r="D601" s="11">
        <f>P!D602</f>
        <v>22.37</v>
      </c>
      <c r="E601" s="57">
        <v>26.89</v>
      </c>
      <c r="F601" s="57">
        <v>16.309999999999999</v>
      </c>
      <c r="G601" s="60">
        <v>30</v>
      </c>
      <c r="H601" s="12">
        <v>29.2</v>
      </c>
      <c r="I601" s="12">
        <f t="shared" si="134"/>
        <v>29.542919999999999</v>
      </c>
      <c r="J601" s="12">
        <f t="shared" si="133"/>
        <v>8.8782203579232686</v>
      </c>
      <c r="K601" s="15">
        <f t="shared" si="135"/>
        <v>3.6223139060326934</v>
      </c>
      <c r="L601" s="12">
        <v>30</v>
      </c>
      <c r="M601" s="47">
        <f t="shared" si="136"/>
        <v>108.6694171809808</v>
      </c>
      <c r="N601" s="31">
        <f>SUM(M590:M601)</f>
        <v>1081.7582688848192</v>
      </c>
      <c r="O601" s="48">
        <f t="shared" si="139"/>
        <v>9.6639286170541769</v>
      </c>
      <c r="P601" s="49">
        <f>SUM(O590:O601)</f>
        <v>75.435053903719705</v>
      </c>
      <c r="Q601" s="81">
        <f>6.75*10^(-7)*P601^3-7.71*10^(-5)*P601^2+1.792*10^(-2)*P601+0.49239</f>
        <v>1.6952026368183026</v>
      </c>
      <c r="R601" s="85">
        <f>16*(10*D601/$P601)^$Q601*$V601</f>
        <v>126.96945592494346</v>
      </c>
      <c r="S601" s="93">
        <f>SUM(R590:R601)</f>
        <v>848.89235165046978</v>
      </c>
      <c r="T601" s="95">
        <v>1.25</v>
      </c>
      <c r="U601" s="95">
        <v>1.29</v>
      </c>
      <c r="V601" s="95">
        <f t="shared" si="140"/>
        <v>1.2568584</v>
      </c>
    </row>
    <row r="602" spans="1:22" ht="18">
      <c r="A602" s="9">
        <v>2005</v>
      </c>
      <c r="B602" s="9">
        <v>10</v>
      </c>
      <c r="C602" s="10">
        <f>P!C603</f>
        <v>46.6</v>
      </c>
      <c r="D602" s="11">
        <f>P!D603</f>
        <v>15.13</v>
      </c>
      <c r="E602" s="56">
        <v>19.440000000000001</v>
      </c>
      <c r="F602" s="56">
        <v>10.43</v>
      </c>
      <c r="G602" s="59">
        <v>22.5</v>
      </c>
      <c r="H602" s="9">
        <v>21.4</v>
      </c>
      <c r="I602" s="15">
        <f t="shared" si="134"/>
        <v>21.871514999999999</v>
      </c>
      <c r="J602" s="15">
        <f t="shared" si="133"/>
        <v>4.9723401350612431</v>
      </c>
      <c r="K602" s="15">
        <f t="shared" si="135"/>
        <v>2.0287147751049872</v>
      </c>
      <c r="L602" s="9">
        <v>31</v>
      </c>
      <c r="M602" s="47">
        <f t="shared" si="136"/>
        <v>62.890158028254604</v>
      </c>
      <c r="N602" s="32"/>
      <c r="O602" s="24">
        <f>(D602/5)^1.514</f>
        <v>5.3460811953847056</v>
      </c>
      <c r="P602" s="43"/>
      <c r="R602" s="82">
        <f>16*(10*D602/$P613)^$Q613*$V602</f>
        <v>68.711310647691832</v>
      </c>
      <c r="S602" s="4"/>
      <c r="T602" s="84">
        <v>1.27</v>
      </c>
      <c r="U602" s="84">
        <v>1.31</v>
      </c>
      <c r="V602" s="84">
        <f>($U602+($T602-$U602)*(($U$1-$V$1)/($U$1-$T$1)))</f>
        <v>1.2768584000000001</v>
      </c>
    </row>
    <row r="603" spans="1:22">
      <c r="A603" s="9">
        <v>2005</v>
      </c>
      <c r="B603" s="9">
        <v>11</v>
      </c>
      <c r="C603" s="10">
        <f>P!C604</f>
        <v>165.1</v>
      </c>
      <c r="D603" s="11">
        <f>P!D604</f>
        <v>9.48</v>
      </c>
      <c r="E603" s="56">
        <v>13.23</v>
      </c>
      <c r="F603" s="56">
        <v>5.05</v>
      </c>
      <c r="G603" s="59">
        <v>16.3</v>
      </c>
      <c r="H603" s="9">
        <v>15.1</v>
      </c>
      <c r="I603" s="15">
        <f t="shared" si="134"/>
        <v>15.614380000000001</v>
      </c>
      <c r="J603" s="15">
        <f t="shared" si="133"/>
        <v>2.8020352741966512</v>
      </c>
      <c r="K603" s="15">
        <f t="shared" si="135"/>
        <v>1.1432303918722335</v>
      </c>
      <c r="L603" s="67">
        <v>30</v>
      </c>
      <c r="M603" s="47">
        <f t="shared" si="136"/>
        <v>34.296911756167006</v>
      </c>
      <c r="N603" s="32"/>
      <c r="O603" s="24">
        <f t="shared" ref="O603:O613" si="141">(D603/5)^1.514</f>
        <v>2.6341908456970025</v>
      </c>
      <c r="P603" s="90"/>
      <c r="R603" s="82">
        <f>16*(10*D603/$P613)^$Q613*$V603</f>
        <v>29.669974778750486</v>
      </c>
      <c r="S603" s="4"/>
      <c r="T603" s="84">
        <v>1.18</v>
      </c>
      <c r="U603" s="84">
        <v>1.21</v>
      </c>
      <c r="V603" s="84">
        <f>($U603+($T603-$U603)*(($U$1-$V$1)/($U$1-$T$1)))</f>
        <v>1.1851437999999999</v>
      </c>
    </row>
    <row r="604" spans="1:22">
      <c r="A604" s="9">
        <v>2005</v>
      </c>
      <c r="B604" s="9">
        <v>12</v>
      </c>
      <c r="C604" s="10">
        <f>P!C605</f>
        <v>132.69999999999999</v>
      </c>
      <c r="D604" s="11">
        <f>P!D605</f>
        <v>7.85</v>
      </c>
      <c r="E604" s="56">
        <v>10.75</v>
      </c>
      <c r="F604" s="56">
        <v>5.18</v>
      </c>
      <c r="G604" s="59">
        <v>13.6</v>
      </c>
      <c r="H604" s="9">
        <v>12.4</v>
      </c>
      <c r="I604" s="15">
        <f t="shared" si="134"/>
        <v>12.914380000000001</v>
      </c>
      <c r="J604" s="15">
        <f t="shared" si="133"/>
        <v>1.7981104467845817</v>
      </c>
      <c r="K604" s="15">
        <f t="shared" si="135"/>
        <v>0.73362906228810931</v>
      </c>
      <c r="L604" s="67">
        <v>31</v>
      </c>
      <c r="M604" s="47">
        <f t="shared" si="136"/>
        <v>22.742500930931389</v>
      </c>
      <c r="N604" s="32"/>
      <c r="O604" s="24">
        <f t="shared" si="141"/>
        <v>1.9796666812088117</v>
      </c>
      <c r="P604" s="90"/>
      <c r="R604" s="82">
        <f>16*(10*D604/$P613)^$Q613*$V604</f>
        <v>19.118534949655306</v>
      </c>
      <c r="S604" s="4"/>
      <c r="T604" s="84">
        <v>1.04</v>
      </c>
      <c r="U604" s="84">
        <v>1.04</v>
      </c>
      <c r="V604" s="84">
        <f>($U604+($T604-$U604)*(($U$1-$V$1)/($U$1-$T$1)))</f>
        <v>1.04</v>
      </c>
    </row>
    <row r="605" spans="1:22">
      <c r="A605" s="9">
        <v>2006</v>
      </c>
      <c r="B605" s="9">
        <v>1</v>
      </c>
      <c r="C605" s="10">
        <f>P!C606</f>
        <v>156</v>
      </c>
      <c r="D605" s="11">
        <f>P!D606</f>
        <v>2.78</v>
      </c>
      <c r="E605" s="56" t="s">
        <v>407</v>
      </c>
      <c r="F605" s="56">
        <v>-0.65</v>
      </c>
      <c r="G605" s="59">
        <v>15</v>
      </c>
      <c r="H605" s="9">
        <v>13.8</v>
      </c>
      <c r="I605" s="15">
        <f t="shared" si="134"/>
        <v>14.314380000000002</v>
      </c>
      <c r="J605" s="15">
        <f t="shared" si="133"/>
        <v>1.7772149901267273</v>
      </c>
      <c r="K605" s="15">
        <f t="shared" si="135"/>
        <v>0.72510371597170475</v>
      </c>
      <c r="L605" s="67">
        <v>31</v>
      </c>
      <c r="M605" s="47">
        <f t="shared" si="136"/>
        <v>22.478215195122846</v>
      </c>
      <c r="N605" s="32"/>
      <c r="O605" s="24">
        <f t="shared" si="141"/>
        <v>0.41119065351279177</v>
      </c>
      <c r="P605" s="90"/>
      <c r="R605" s="82">
        <f>16*(10*D605/$P613)^$Q613*$V605</f>
        <v>3.215039403483861</v>
      </c>
      <c r="S605" s="4"/>
      <c r="T605" s="84">
        <v>0.96</v>
      </c>
      <c r="U605" s="84">
        <v>0.94</v>
      </c>
      <c r="V605" s="84">
        <f>($U605+($T605-$U605)*(($U$1-$V$1)/($U$1-$T$1)))</f>
        <v>0.95657079999999994</v>
      </c>
    </row>
    <row r="606" spans="1:22">
      <c r="A606" s="9">
        <v>2006</v>
      </c>
      <c r="B606" s="9">
        <v>2</v>
      </c>
      <c r="C606" s="10">
        <f>P!C607</f>
        <v>60</v>
      </c>
      <c r="D606" s="11">
        <f>P!D607</f>
        <v>4.5999999999999996</v>
      </c>
      <c r="E606" s="56" t="s">
        <v>406</v>
      </c>
      <c r="F606" s="56">
        <v>1.33</v>
      </c>
      <c r="G606" s="59">
        <v>20.04</v>
      </c>
      <c r="H606" s="9">
        <v>19.2</v>
      </c>
      <c r="I606" s="15">
        <f t="shared" si="134"/>
        <v>19.560065999999999</v>
      </c>
      <c r="J606" s="15">
        <f t="shared" si="133"/>
        <v>2.7264761984424228</v>
      </c>
      <c r="K606" s="15">
        <f t="shared" si="135"/>
        <v>1.1124022889645084</v>
      </c>
      <c r="L606" s="67">
        <v>29</v>
      </c>
      <c r="M606" s="47">
        <f t="shared" si="136"/>
        <v>32.259666379970746</v>
      </c>
      <c r="N606" s="32"/>
      <c r="O606" s="24">
        <f t="shared" si="141"/>
        <v>0.8814034997295086</v>
      </c>
      <c r="P606" s="90"/>
      <c r="R606" s="82">
        <f>16*(10*D606/$P613)^$Q613*$V606</f>
        <v>6.3088991221885919</v>
      </c>
      <c r="S606" s="4"/>
      <c r="T606" s="84">
        <v>0.83</v>
      </c>
      <c r="U606" s="84">
        <v>0.79</v>
      </c>
      <c r="V606" s="84">
        <f>($U606+($T606-$U606)*(($U$1-$V$1)/($U$1-$T$1)))</f>
        <v>0.82314159999999992</v>
      </c>
    </row>
    <row r="607" spans="1:22">
      <c r="A607" s="9">
        <v>2006</v>
      </c>
      <c r="B607" s="9">
        <v>3</v>
      </c>
      <c r="C607" s="10">
        <f>P!C608</f>
        <v>141</v>
      </c>
      <c r="D607" s="11">
        <f>P!D608</f>
        <v>9.5299999999999994</v>
      </c>
      <c r="E607" s="56" t="s">
        <v>405</v>
      </c>
      <c r="F607" s="56">
        <v>4.88</v>
      </c>
      <c r="G607" s="59">
        <v>27.2</v>
      </c>
      <c r="H607" s="9">
        <v>26.3</v>
      </c>
      <c r="I607" s="15">
        <f t="shared" si="134"/>
        <v>26.685785000000003</v>
      </c>
      <c r="J607" s="15">
        <f t="shared" si="133"/>
        <v>4.8005323569131626</v>
      </c>
      <c r="K607" s="15">
        <f t="shared" si="135"/>
        <v>1.9586172016205703</v>
      </c>
      <c r="L607" s="67">
        <v>31</v>
      </c>
      <c r="M607" s="47">
        <f t="shared" si="136"/>
        <v>60.71713325023768</v>
      </c>
      <c r="N607" s="32"/>
      <c r="O607" s="24">
        <f t="shared" si="141"/>
        <v>2.6552539587198276</v>
      </c>
      <c r="P607" s="90"/>
      <c r="R607" s="82">
        <f>16*(10*D607/$P613)^$Q613*$V607</f>
        <v>20.193869443408428</v>
      </c>
      <c r="S607" s="4"/>
      <c r="T607" s="84">
        <v>0.81</v>
      </c>
      <c r="U607" s="84">
        <v>0.75</v>
      </c>
      <c r="V607" s="84">
        <f t="shared" ref="V607:V613" si="142">($U607+($T607-$U607)*(($U$1-$V$1)/($U$1-$T$1)))</f>
        <v>0.79971239999999999</v>
      </c>
    </row>
    <row r="608" spans="1:22">
      <c r="A608" s="9">
        <v>2006</v>
      </c>
      <c r="B608" s="9">
        <v>4</v>
      </c>
      <c r="C608" s="10">
        <f>P!C609</f>
        <v>9.4</v>
      </c>
      <c r="D608" s="11">
        <f>P!D609</f>
        <v>14.59</v>
      </c>
      <c r="E608" s="56" t="s">
        <v>404</v>
      </c>
      <c r="F608" s="56">
        <v>9.36</v>
      </c>
      <c r="G608" s="59">
        <v>34.700000000000003</v>
      </c>
      <c r="H608" s="9">
        <v>34.1</v>
      </c>
      <c r="I608" s="15">
        <f t="shared" si="134"/>
        <v>34.357190000000003</v>
      </c>
      <c r="J608" s="15">
        <f t="shared" si="133"/>
        <v>7.8389490158555484</v>
      </c>
      <c r="K608" s="15">
        <f t="shared" si="135"/>
        <v>3.1982911984690636</v>
      </c>
      <c r="L608" s="67">
        <v>30</v>
      </c>
      <c r="M608" s="47">
        <f t="shared" si="136"/>
        <v>95.948735954071907</v>
      </c>
      <c r="N608" s="32"/>
      <c r="O608" s="24">
        <f t="shared" si="141"/>
        <v>5.0598672787144388</v>
      </c>
      <c r="P608" s="90"/>
      <c r="R608" s="82">
        <f>16*(10*D608/$P613)^$Q613*$V608</f>
        <v>42.244307007921165</v>
      </c>
      <c r="S608" s="4"/>
      <c r="T608" s="84">
        <v>0.84</v>
      </c>
      <c r="U608" s="84">
        <v>0.8</v>
      </c>
      <c r="V608" s="84">
        <f t="shared" si="142"/>
        <v>0.83314159999999993</v>
      </c>
    </row>
    <row r="609" spans="1:22">
      <c r="A609" s="9">
        <v>2006</v>
      </c>
      <c r="B609" s="9">
        <v>5</v>
      </c>
      <c r="C609" s="10">
        <f>P!C610</f>
        <v>35.299999999999997</v>
      </c>
      <c r="D609" s="11">
        <f>P!D610</f>
        <v>18.59</v>
      </c>
      <c r="E609" s="56" t="s">
        <v>403</v>
      </c>
      <c r="F609" s="56">
        <v>12.09</v>
      </c>
      <c r="G609" s="59">
        <v>39.700000000000003</v>
      </c>
      <c r="H609" s="9">
        <v>39.5</v>
      </c>
      <c r="I609" s="15">
        <f t="shared" si="134"/>
        <v>39.585729999999998</v>
      </c>
      <c r="J609" s="15">
        <f t="shared" si="133"/>
        <v>10.84790672910678</v>
      </c>
      <c r="K609" s="15">
        <f t="shared" si="135"/>
        <v>4.4259459454755659</v>
      </c>
      <c r="L609" s="67">
        <v>31</v>
      </c>
      <c r="M609" s="47">
        <f t="shared" si="136"/>
        <v>137.20432430974253</v>
      </c>
      <c r="N609" s="32"/>
      <c r="O609" s="24">
        <f t="shared" si="141"/>
        <v>7.3021106492537182</v>
      </c>
      <c r="P609" s="90"/>
      <c r="R609" s="82">
        <f>16*(10*D609/$P613)^$Q613*$V609</f>
        <v>62.31176107996162</v>
      </c>
      <c r="S609" s="4"/>
      <c r="T609" s="84">
        <v>0.83</v>
      </c>
      <c r="U609" s="84">
        <v>0.81</v>
      </c>
      <c r="V609" s="84">
        <f t="shared" si="142"/>
        <v>0.82657079999999994</v>
      </c>
    </row>
    <row r="610" spans="1:22">
      <c r="A610" s="9">
        <v>2006</v>
      </c>
      <c r="B610" s="9">
        <v>6</v>
      </c>
      <c r="C610" s="10">
        <f>P!C611</f>
        <v>41.9</v>
      </c>
      <c r="D610" s="11">
        <f>P!D611</f>
        <v>24.09</v>
      </c>
      <c r="E610" s="56" t="s">
        <v>402</v>
      </c>
      <c r="F610" s="56">
        <v>17.43</v>
      </c>
      <c r="G610" s="59">
        <v>41.9</v>
      </c>
      <c r="H610" s="9">
        <v>41.9</v>
      </c>
      <c r="I610" s="15">
        <f t="shared" si="134"/>
        <v>41.9</v>
      </c>
      <c r="J610" s="15">
        <f t="shared" si="133"/>
        <v>13.093630747543816</v>
      </c>
      <c r="K610" s="15">
        <f t="shared" si="135"/>
        <v>5.3422013449978767</v>
      </c>
      <c r="L610" s="67">
        <v>30</v>
      </c>
      <c r="M610" s="47">
        <f t="shared" si="136"/>
        <v>160.2660403499363</v>
      </c>
      <c r="N610" s="32"/>
      <c r="O610" s="24">
        <f t="shared" si="141"/>
        <v>10.810862124272692</v>
      </c>
      <c r="P610" s="91"/>
      <c r="R610" s="82">
        <f>16*(10*D610/$P613)^$Q613*$V610</f>
        <v>118.4808280381144</v>
      </c>
      <c r="S610" s="4"/>
      <c r="T610" s="84">
        <v>1.03</v>
      </c>
      <c r="U610" s="84">
        <v>1.02</v>
      </c>
      <c r="V610" s="84">
        <f t="shared" si="142"/>
        <v>1.0282854000000001</v>
      </c>
    </row>
    <row r="611" spans="1:22">
      <c r="A611" s="9">
        <v>2006</v>
      </c>
      <c r="B611" s="9">
        <v>7</v>
      </c>
      <c r="C611" s="10">
        <f>P!C612</f>
        <v>22.4</v>
      </c>
      <c r="D611" s="11">
        <f>P!D612</f>
        <v>26.71</v>
      </c>
      <c r="E611" s="56">
        <v>31.01</v>
      </c>
      <c r="F611" s="56">
        <v>19.88</v>
      </c>
      <c r="G611" s="59">
        <v>40.799999999999997</v>
      </c>
      <c r="H611" s="9">
        <v>40.799999999999997</v>
      </c>
      <c r="I611" s="15">
        <f t="shared" si="134"/>
        <v>40.799999999999997</v>
      </c>
      <c r="J611" s="15">
        <f t="shared" si="133"/>
        <v>13.934557293485122</v>
      </c>
      <c r="K611" s="15">
        <f t="shared" si="135"/>
        <v>5.6852993757419297</v>
      </c>
      <c r="L611" s="67">
        <v>31</v>
      </c>
      <c r="M611" s="47">
        <f t="shared" si="136"/>
        <v>176.24428064799983</v>
      </c>
      <c r="N611" s="32"/>
      <c r="O611" s="24">
        <f t="shared" si="141"/>
        <v>12.639901217756737</v>
      </c>
      <c r="P611" s="91"/>
      <c r="R611" s="82">
        <f>16*(10*D611/$P613)^$Q613*$V611</f>
        <v>151.91145952656501</v>
      </c>
      <c r="S611" s="4"/>
      <c r="T611" s="84">
        <v>1.1100000000000001</v>
      </c>
      <c r="U611" s="84">
        <v>1.1299999999999999</v>
      </c>
      <c r="V611" s="84">
        <f t="shared" si="142"/>
        <v>1.1134292000000001</v>
      </c>
    </row>
    <row r="612" spans="1:22">
      <c r="A612" s="9">
        <v>2006</v>
      </c>
      <c r="B612" s="9">
        <v>8</v>
      </c>
      <c r="C612" s="10">
        <f>P!C613</f>
        <v>28.1</v>
      </c>
      <c r="D612" s="11">
        <f>P!D613</f>
        <v>27.66</v>
      </c>
      <c r="E612" s="56">
        <v>32.369999999999997</v>
      </c>
      <c r="F612" s="56">
        <v>19.899999999999999</v>
      </c>
      <c r="G612" s="59">
        <v>36.700000000000003</v>
      </c>
      <c r="H612" s="9">
        <v>36.299999999999997</v>
      </c>
      <c r="I612" s="15">
        <f t="shared" si="134"/>
        <v>36.47146</v>
      </c>
      <c r="J612" s="15">
        <f t="shared" si="133"/>
        <v>13.466156058692006</v>
      </c>
      <c r="K612" s="15">
        <f t="shared" si="135"/>
        <v>5.4941916719463384</v>
      </c>
      <c r="L612" s="67">
        <v>31</v>
      </c>
      <c r="M612" s="47">
        <f t="shared" si="136"/>
        <v>170.31994183033649</v>
      </c>
      <c r="N612" s="32"/>
      <c r="O612" s="24">
        <f t="shared" si="141"/>
        <v>13.326730262909239</v>
      </c>
      <c r="P612" s="91"/>
      <c r="R612" s="82">
        <f>16*(10*D612/$P613)^$Q613*$V612</f>
        <v>180.13176282484812</v>
      </c>
      <c r="S612" s="4"/>
      <c r="T612" s="84">
        <v>1.24</v>
      </c>
      <c r="U612" s="84">
        <v>1.28</v>
      </c>
      <c r="V612" s="84">
        <f t="shared" si="142"/>
        <v>1.2468584</v>
      </c>
    </row>
    <row r="613" spans="1:22" s="2" customFormat="1">
      <c r="A613" s="12">
        <v>2006</v>
      </c>
      <c r="B613" s="12">
        <v>9</v>
      </c>
      <c r="C613" s="10">
        <f>P!C614</f>
        <v>172.8</v>
      </c>
      <c r="D613" s="11">
        <f>P!D614</f>
        <v>21.45</v>
      </c>
      <c r="E613" s="57">
        <v>25.56</v>
      </c>
      <c r="F613" s="57">
        <v>16.05</v>
      </c>
      <c r="G613" s="60">
        <v>30</v>
      </c>
      <c r="H613" s="12">
        <v>29.2</v>
      </c>
      <c r="I613" s="12">
        <f t="shared" si="134"/>
        <v>29.542919999999999</v>
      </c>
      <c r="J613" s="12">
        <f t="shared" si="133"/>
        <v>8.2245316081813939</v>
      </c>
      <c r="K613" s="15">
        <f t="shared" si="135"/>
        <v>3.3556088961380084</v>
      </c>
      <c r="L613" s="12">
        <v>30</v>
      </c>
      <c r="M613" s="47">
        <f t="shared" si="136"/>
        <v>100.66826688414025</v>
      </c>
      <c r="N613" s="31">
        <f>SUM(M602:M613)</f>
        <v>1076.0361755169117</v>
      </c>
      <c r="O613" s="48">
        <f t="shared" si="141"/>
        <v>9.0686019631208765</v>
      </c>
      <c r="P613" s="49">
        <f>SUM(O602:O613)</f>
        <v>72.115860330280341</v>
      </c>
      <c r="Q613" s="81">
        <f>6.75*10^(-7)*P613^3-7.71*10^(-5)*P613^2+1.792*10^(-2)*P613+0.49239</f>
        <v>1.636893068043102</v>
      </c>
      <c r="R613" s="85">
        <f>16*(10*D613/$P613)^$Q613*$V613</f>
        <v>119.75834795661177</v>
      </c>
      <c r="S613" s="93">
        <f>SUM(R602:R613)</f>
        <v>822.05609477920052</v>
      </c>
      <c r="T613" s="95">
        <v>1.25</v>
      </c>
      <c r="U613" s="95">
        <v>1.29</v>
      </c>
      <c r="V613" s="95">
        <f t="shared" si="142"/>
        <v>1.2568584</v>
      </c>
    </row>
    <row r="614" spans="1:22" ht="18">
      <c r="A614" s="9">
        <v>2006</v>
      </c>
      <c r="B614" s="9">
        <v>10</v>
      </c>
      <c r="C614" s="10">
        <f>P!C615</f>
        <v>34.799999999999997</v>
      </c>
      <c r="D614" s="11">
        <f>P!D615</f>
        <v>16.38</v>
      </c>
      <c r="E614" s="56">
        <v>19.18</v>
      </c>
      <c r="F614" s="56">
        <v>12.87</v>
      </c>
      <c r="G614" s="59">
        <v>22.5</v>
      </c>
      <c r="H614" s="9">
        <v>21.4</v>
      </c>
      <c r="I614" s="15">
        <f t="shared" si="134"/>
        <v>21.871514999999999</v>
      </c>
      <c r="J614" s="15">
        <f t="shared" si="133"/>
        <v>4.3191018052320826</v>
      </c>
      <c r="K614" s="15">
        <f t="shared" si="135"/>
        <v>1.7621935365346897</v>
      </c>
      <c r="L614" s="9">
        <v>31</v>
      </c>
      <c r="M614" s="47">
        <f t="shared" si="136"/>
        <v>54.627999632575381</v>
      </c>
      <c r="N614" s="32"/>
      <c r="O614" s="24">
        <f>(D614/5)^1.514</f>
        <v>6.0287969093380021</v>
      </c>
      <c r="P614" s="43"/>
      <c r="R614" s="82">
        <f>16*(10*D614/$P625)^$Q625*$V614</f>
        <v>72.738604154554224</v>
      </c>
      <c r="S614" s="4"/>
      <c r="T614" s="84">
        <v>1.27</v>
      </c>
      <c r="U614" s="84">
        <v>1.31</v>
      </c>
      <c r="V614" s="84">
        <f>($U614+($T614-$U614)*(($U$1-$V$1)/($U$1-$T$1)))</f>
        <v>1.2768584000000001</v>
      </c>
    </row>
    <row r="615" spans="1:22">
      <c r="A615" s="9">
        <v>2006</v>
      </c>
      <c r="B615" s="9">
        <v>11</v>
      </c>
      <c r="C615" s="10">
        <f>P!C616</f>
        <v>46.4</v>
      </c>
      <c r="D615" s="11">
        <f>P!D616</f>
        <v>10.11</v>
      </c>
      <c r="E615" s="56">
        <v>13.86</v>
      </c>
      <c r="F615" s="56">
        <v>5.41</v>
      </c>
      <c r="G615" s="59">
        <v>16.3</v>
      </c>
      <c r="H615" s="9">
        <v>15.1</v>
      </c>
      <c r="I615" s="15">
        <f t="shared" si="134"/>
        <v>15.614380000000001</v>
      </c>
      <c r="J615" s="15">
        <f t="shared" si="133"/>
        <v>2.9136727439721195</v>
      </c>
      <c r="K615" s="15">
        <f t="shared" si="135"/>
        <v>1.1887784795406247</v>
      </c>
      <c r="L615" s="67">
        <v>30</v>
      </c>
      <c r="M615" s="47">
        <f t="shared" si="136"/>
        <v>35.663354386218742</v>
      </c>
      <c r="N615" s="32"/>
      <c r="O615" s="24">
        <f t="shared" ref="O615:O625" si="143">(D615/5)^1.514</f>
        <v>2.9037061405909097</v>
      </c>
      <c r="P615" s="90"/>
      <c r="R615" s="82">
        <f>16*(10*D615/$P625)^$Q625*$V615</f>
        <v>28.500706316793952</v>
      </c>
      <c r="S615" s="4"/>
      <c r="T615" s="84">
        <v>1.18</v>
      </c>
      <c r="U615" s="84">
        <v>1.21</v>
      </c>
      <c r="V615" s="84">
        <f>($U615+($T615-$U615)*(($U$1-$V$1)/($U$1-$T$1)))</f>
        <v>1.1851437999999999</v>
      </c>
    </row>
    <row r="616" spans="1:22">
      <c r="A616" s="9">
        <v>2006</v>
      </c>
      <c r="B616" s="9">
        <v>12</v>
      </c>
      <c r="C616" s="10">
        <f>P!C617</f>
        <v>19.3</v>
      </c>
      <c r="D616" s="11">
        <f>P!D617</f>
        <v>6.56</v>
      </c>
      <c r="E616" s="56">
        <v>10.16</v>
      </c>
      <c r="F616" s="56">
        <v>2.25</v>
      </c>
      <c r="G616" s="59">
        <v>13.6</v>
      </c>
      <c r="H616" s="9">
        <v>12.4</v>
      </c>
      <c r="I616" s="15">
        <f t="shared" si="134"/>
        <v>12.914380000000001</v>
      </c>
      <c r="J616" s="15">
        <f t="shared" si="133"/>
        <v>2.035011758245671</v>
      </c>
      <c r="K616" s="15">
        <f t="shared" si="135"/>
        <v>0.83028479736423377</v>
      </c>
      <c r="L616" s="67">
        <v>31</v>
      </c>
      <c r="M616" s="47">
        <f t="shared" si="136"/>
        <v>25.738828718291249</v>
      </c>
      <c r="N616" s="32"/>
      <c r="O616" s="24">
        <f t="shared" si="143"/>
        <v>1.5085226183669098</v>
      </c>
      <c r="P616" s="90"/>
      <c r="R616" s="82">
        <f>16*(10*D616/$P625)^$Q625*$V616</f>
        <v>11.544916841929368</v>
      </c>
      <c r="S616" s="4"/>
      <c r="T616" s="84">
        <v>1.04</v>
      </c>
      <c r="U616" s="84">
        <v>1.04</v>
      </c>
      <c r="V616" s="84">
        <f>($U616+($T616-$U616)*(($U$1-$V$1)/($U$1-$T$1)))</f>
        <v>1.04</v>
      </c>
    </row>
    <row r="617" spans="1:22">
      <c r="A617" s="9">
        <v>2007</v>
      </c>
      <c r="B617" s="9">
        <v>1</v>
      </c>
      <c r="C617" s="10">
        <f>P!C618</f>
        <v>3.8</v>
      </c>
      <c r="D617" s="11">
        <f>P!D618</f>
        <v>9.18</v>
      </c>
      <c r="E617" s="56" t="s">
        <v>401</v>
      </c>
      <c r="F617" s="56">
        <v>4.26</v>
      </c>
      <c r="G617" s="59">
        <v>15</v>
      </c>
      <c r="H617" s="9">
        <v>13.8</v>
      </c>
      <c r="I617" s="15">
        <f t="shared" si="134"/>
        <v>14.314380000000002</v>
      </c>
      <c r="J617" s="15">
        <f t="shared" si="133"/>
        <v>2.6424936894013484</v>
      </c>
      <c r="K617" s="15">
        <f t="shared" si="135"/>
        <v>1.0781374252757501</v>
      </c>
      <c r="L617" s="67">
        <v>31</v>
      </c>
      <c r="M617" s="47">
        <f t="shared" si="136"/>
        <v>33.422260183548254</v>
      </c>
      <c r="N617" s="32"/>
      <c r="O617" s="24">
        <f t="shared" si="143"/>
        <v>2.5090148558428633</v>
      </c>
      <c r="P617" s="90"/>
      <c r="R617" s="82">
        <f>16*(10*D617/$P625)^$Q625*$V617</f>
        <v>19.359825779485302</v>
      </c>
      <c r="S617" s="4"/>
      <c r="T617" s="84">
        <v>0.96</v>
      </c>
      <c r="U617" s="84">
        <v>0.94</v>
      </c>
      <c r="V617" s="84">
        <f>($U617+($T617-$U617)*(($U$1-$V$1)/($U$1-$T$1)))</f>
        <v>0.95657079999999994</v>
      </c>
    </row>
    <row r="618" spans="1:22">
      <c r="A618" s="9">
        <v>2007</v>
      </c>
      <c r="B618" s="9">
        <v>2</v>
      </c>
      <c r="C618" s="10">
        <f>P!C619</f>
        <v>13.6</v>
      </c>
      <c r="D618" s="11">
        <f>P!D619</f>
        <v>7.95</v>
      </c>
      <c r="E618" s="56" t="s">
        <v>400</v>
      </c>
      <c r="F618" s="56">
        <v>4.0599999999999996</v>
      </c>
      <c r="G618" s="59">
        <v>20.04</v>
      </c>
      <c r="H618" s="9">
        <v>19.2</v>
      </c>
      <c r="I618" s="15">
        <f t="shared" si="134"/>
        <v>19.560065999999999</v>
      </c>
      <c r="J618" s="15">
        <f t="shared" si="133"/>
        <v>3.101951213518078</v>
      </c>
      <c r="K618" s="15">
        <f t="shared" si="135"/>
        <v>1.2655960951153757</v>
      </c>
      <c r="L618" s="67">
        <v>29</v>
      </c>
      <c r="M618" s="47">
        <f t="shared" si="136"/>
        <v>36.702286758345899</v>
      </c>
      <c r="N618" s="32"/>
      <c r="O618" s="24">
        <f t="shared" si="143"/>
        <v>2.0179725122908891</v>
      </c>
      <c r="P618" s="90"/>
      <c r="R618" s="82">
        <f>16*(10*D618/$P625)^$Q625*$V618</f>
        <v>12.882508749805284</v>
      </c>
      <c r="S618" s="4"/>
      <c r="T618" s="84">
        <v>0.83</v>
      </c>
      <c r="U618" s="84">
        <v>0.79</v>
      </c>
      <c r="V618" s="84">
        <f>($U618+($T618-$U618)*(($U$1-$V$1)/($U$1-$T$1)))</f>
        <v>0.82314159999999992</v>
      </c>
    </row>
    <row r="619" spans="1:22">
      <c r="A619" s="9">
        <v>2007</v>
      </c>
      <c r="B619" s="9">
        <v>3</v>
      </c>
      <c r="C619" s="10">
        <f>P!C620</f>
        <v>68.599999999999994</v>
      </c>
      <c r="D619" s="11">
        <f>P!D620</f>
        <v>10.199999999999999</v>
      </c>
      <c r="E619" s="56" t="s">
        <v>399</v>
      </c>
      <c r="F619" s="56">
        <v>5.47</v>
      </c>
      <c r="G619" s="59">
        <v>27.2</v>
      </c>
      <c r="H619" s="9">
        <v>26.3</v>
      </c>
      <c r="I619" s="15">
        <f t="shared" si="134"/>
        <v>26.685785000000003</v>
      </c>
      <c r="J619" s="15">
        <f t="shared" si="133"/>
        <v>4.9719709106992855</v>
      </c>
      <c r="K619" s="15">
        <f t="shared" si="135"/>
        <v>2.0285641315653082</v>
      </c>
      <c r="L619" s="67">
        <v>31</v>
      </c>
      <c r="M619" s="47">
        <f t="shared" si="136"/>
        <v>62.885488078524553</v>
      </c>
      <c r="N619" s="32"/>
      <c r="O619" s="24">
        <f t="shared" si="143"/>
        <v>2.9429309575673472</v>
      </c>
      <c r="P619" s="90"/>
      <c r="R619" s="82">
        <f>16*(10*D619/$P625)^$Q625*$V619</f>
        <v>19.538782417111864</v>
      </c>
      <c r="S619" s="4"/>
      <c r="T619" s="84">
        <v>0.81</v>
      </c>
      <c r="U619" s="84">
        <v>0.75</v>
      </c>
      <c r="V619" s="84">
        <f t="shared" ref="V619:V625" si="144">($U619+($T619-$U619)*(($U$1-$V$1)/($U$1-$T$1)))</f>
        <v>0.79971239999999999</v>
      </c>
    </row>
    <row r="620" spans="1:22">
      <c r="A620" s="9">
        <v>2007</v>
      </c>
      <c r="B620" s="9">
        <v>4</v>
      </c>
      <c r="C620" s="10">
        <f>P!C621</f>
        <v>6.2</v>
      </c>
      <c r="D620" s="11">
        <f>P!D621</f>
        <v>13.96</v>
      </c>
      <c r="E620" s="56" t="s">
        <v>398</v>
      </c>
      <c r="F620" s="56">
        <v>6.34</v>
      </c>
      <c r="G620" s="59">
        <v>34.700000000000003</v>
      </c>
      <c r="H620" s="9">
        <v>34.1</v>
      </c>
      <c r="I620" s="15">
        <f t="shared" si="134"/>
        <v>34.357190000000003</v>
      </c>
      <c r="J620" s="15">
        <f t="shared" si="133"/>
        <v>8.7192594644892605</v>
      </c>
      <c r="K620" s="15">
        <f t="shared" si="135"/>
        <v>3.5574578615116179</v>
      </c>
      <c r="L620" s="67">
        <v>30</v>
      </c>
      <c r="M620" s="47">
        <f t="shared" si="136"/>
        <v>106.72373584534854</v>
      </c>
      <c r="N620" s="32"/>
      <c r="O620" s="24">
        <f t="shared" si="143"/>
        <v>4.7327758552301571</v>
      </c>
      <c r="P620" s="90"/>
      <c r="R620" s="82">
        <f>16*(10*D620/$P625)^$Q625*$V620</f>
        <v>35.666139882153075</v>
      </c>
      <c r="S620" s="4"/>
      <c r="T620" s="84">
        <v>0.84</v>
      </c>
      <c r="U620" s="84">
        <v>0.8</v>
      </c>
      <c r="V620" s="84">
        <f t="shared" si="144"/>
        <v>0.83314159999999993</v>
      </c>
    </row>
    <row r="621" spans="1:22">
      <c r="A621" s="9">
        <v>2007</v>
      </c>
      <c r="B621" s="9">
        <v>5</v>
      </c>
      <c r="C621" s="10">
        <f>P!C622</f>
        <v>72.599999999999994</v>
      </c>
      <c r="D621" s="11">
        <f>P!D622</f>
        <v>20.04</v>
      </c>
      <c r="E621" s="56" t="s">
        <v>397</v>
      </c>
      <c r="F621" s="56">
        <v>14.68</v>
      </c>
      <c r="G621" s="59">
        <v>39.700000000000003</v>
      </c>
      <c r="H621" s="9">
        <v>39.5</v>
      </c>
      <c r="I621" s="15">
        <f t="shared" si="134"/>
        <v>39.585729999999998</v>
      </c>
      <c r="J621" s="15">
        <f t="shared" si="133"/>
        <v>10.646805191841329</v>
      </c>
      <c r="K621" s="15">
        <f t="shared" si="135"/>
        <v>4.3438965182712623</v>
      </c>
      <c r="L621" s="67">
        <v>31</v>
      </c>
      <c r="M621" s="47">
        <f t="shared" si="136"/>
        <v>134.66079206640913</v>
      </c>
      <c r="N621" s="32"/>
      <c r="O621" s="24">
        <f t="shared" si="143"/>
        <v>8.1814928892977168</v>
      </c>
      <c r="P621" s="90"/>
      <c r="R621" s="82">
        <f>16*(10*D621/$P625)^$Q625*$V621</f>
        <v>67.52040858191593</v>
      </c>
      <c r="S621" s="4"/>
      <c r="T621" s="84">
        <v>0.83</v>
      </c>
      <c r="U621" s="84">
        <v>0.81</v>
      </c>
      <c r="V621" s="84">
        <f t="shared" si="144"/>
        <v>0.82657079999999994</v>
      </c>
    </row>
    <row r="622" spans="1:22">
      <c r="A622" s="9">
        <v>2007</v>
      </c>
      <c r="B622" s="9">
        <v>6</v>
      </c>
      <c r="C622" s="10">
        <f>P!C623</f>
        <v>12.2</v>
      </c>
      <c r="D622" s="11">
        <f>P!D623</f>
        <v>27.25</v>
      </c>
      <c r="E622" s="56" t="s">
        <v>396</v>
      </c>
      <c r="F622" s="56">
        <v>19.690000000000001</v>
      </c>
      <c r="G622" s="59">
        <v>41.9</v>
      </c>
      <c r="H622" s="9">
        <v>41.9</v>
      </c>
      <c r="I622" s="15">
        <f t="shared" si="134"/>
        <v>41.9</v>
      </c>
      <c r="J622" s="15">
        <f t="shared" si="133"/>
        <v>14.379373617766523</v>
      </c>
      <c r="K622" s="15">
        <f t="shared" si="135"/>
        <v>5.8667844360487411</v>
      </c>
      <c r="L622" s="67">
        <v>30</v>
      </c>
      <c r="M622" s="47">
        <f t="shared" si="136"/>
        <v>176.00353308146222</v>
      </c>
      <c r="N622" s="32"/>
      <c r="O622" s="24">
        <f t="shared" si="143"/>
        <v>13.028796609951648</v>
      </c>
      <c r="P622" s="91"/>
      <c r="R622" s="82">
        <f>16*(10*D622/$P625)^$Q625*$V622</f>
        <v>145.4817867772482</v>
      </c>
      <c r="S622" s="4"/>
      <c r="T622" s="84">
        <v>1.03</v>
      </c>
      <c r="U622" s="84">
        <v>1.02</v>
      </c>
      <c r="V622" s="84">
        <f t="shared" si="144"/>
        <v>1.0282854000000001</v>
      </c>
    </row>
    <row r="623" spans="1:22">
      <c r="A623" s="9">
        <v>2007</v>
      </c>
      <c r="B623" s="9">
        <v>7</v>
      </c>
      <c r="C623" s="10">
        <f>P!C624</f>
        <v>0</v>
      </c>
      <c r="D623" s="11">
        <f>P!D624</f>
        <v>29.34</v>
      </c>
      <c r="E623" s="56">
        <v>33.86</v>
      </c>
      <c r="F623" s="56">
        <v>20.8</v>
      </c>
      <c r="G623" s="59">
        <v>40.799999999999997</v>
      </c>
      <c r="H623" s="9">
        <v>40.799999999999997</v>
      </c>
      <c r="I623" s="15">
        <f t="shared" si="134"/>
        <v>40.799999999999997</v>
      </c>
      <c r="J623" s="15">
        <f t="shared" si="133"/>
        <v>15.986344431534327</v>
      </c>
      <c r="K623" s="15">
        <f t="shared" si="135"/>
        <v>6.5224285280660048</v>
      </c>
      <c r="L623" s="67">
        <v>31</v>
      </c>
      <c r="M623" s="47">
        <f t="shared" si="136"/>
        <v>202.19528437004615</v>
      </c>
      <c r="N623" s="32"/>
      <c r="O623" s="24">
        <f t="shared" si="143"/>
        <v>14.571156383125032</v>
      </c>
      <c r="P623" s="91"/>
      <c r="R623" s="82">
        <f>16*(10*D623/$P625)^$Q625*$V623</f>
        <v>179.76963665556909</v>
      </c>
      <c r="S623" s="4"/>
      <c r="T623" s="84">
        <v>1.1100000000000001</v>
      </c>
      <c r="U623" s="84">
        <v>1.1299999999999999</v>
      </c>
      <c r="V623" s="84">
        <f t="shared" si="144"/>
        <v>1.1134292000000001</v>
      </c>
    </row>
    <row r="624" spans="1:22">
      <c r="A624" s="9">
        <v>2007</v>
      </c>
      <c r="B624" s="9">
        <v>8</v>
      </c>
      <c r="C624" s="10">
        <f>P!C625</f>
        <v>1.4</v>
      </c>
      <c r="D624" s="11">
        <f>P!D625</f>
        <v>27.65</v>
      </c>
      <c r="E624" s="56">
        <v>31.99</v>
      </c>
      <c r="F624" s="56">
        <v>19.84</v>
      </c>
      <c r="G624" s="59">
        <v>36.700000000000003</v>
      </c>
      <c r="H624" s="9">
        <v>36.299999999999997</v>
      </c>
      <c r="I624" s="15">
        <f t="shared" si="134"/>
        <v>36.47146</v>
      </c>
      <c r="J624" s="15">
        <f t="shared" si="133"/>
        <v>13.289327724646915</v>
      </c>
      <c r="K624" s="15">
        <f t="shared" si="135"/>
        <v>5.4220457116559411</v>
      </c>
      <c r="L624" s="67">
        <v>31</v>
      </c>
      <c r="M624" s="47">
        <f t="shared" si="136"/>
        <v>168.08341706133416</v>
      </c>
      <c r="N624" s="32"/>
      <c r="O624" s="24">
        <f t="shared" si="143"/>
        <v>13.319436410843419</v>
      </c>
      <c r="P624" s="91"/>
      <c r="R624" s="82">
        <f>16*(10*D624/$P625)^$Q625*$V624</f>
        <v>181.0601321368257</v>
      </c>
      <c r="S624" s="4"/>
      <c r="T624" s="84">
        <v>1.24</v>
      </c>
      <c r="U624" s="84">
        <v>1.28</v>
      </c>
      <c r="V624" s="84">
        <f t="shared" si="144"/>
        <v>1.2468584</v>
      </c>
    </row>
    <row r="625" spans="1:22" s="2" customFormat="1">
      <c r="A625" s="12">
        <v>2007</v>
      </c>
      <c r="B625" s="12">
        <v>9</v>
      </c>
      <c r="C625" s="10">
        <f>P!C626</f>
        <v>33.9</v>
      </c>
      <c r="D625" s="11">
        <f>P!D626</f>
        <v>20.94</v>
      </c>
      <c r="E625" s="57">
        <v>25.6</v>
      </c>
      <c r="F625" s="57">
        <v>14.23</v>
      </c>
      <c r="G625" s="60">
        <v>30</v>
      </c>
      <c r="H625" s="12">
        <v>29.2</v>
      </c>
      <c r="I625" s="12">
        <f t="shared" si="134"/>
        <v>29.542919999999999</v>
      </c>
      <c r="J625" s="12">
        <f t="shared" si="133"/>
        <v>8.8760778604267738</v>
      </c>
      <c r="K625" s="15">
        <f t="shared" si="135"/>
        <v>3.6214397670541234</v>
      </c>
      <c r="L625" s="12">
        <v>30</v>
      </c>
      <c r="M625" s="47">
        <f t="shared" si="136"/>
        <v>108.64319301162371</v>
      </c>
      <c r="N625" s="31">
        <f>SUM(M614:M625)</f>
        <v>1145.3501731937279</v>
      </c>
      <c r="O625" s="48">
        <f t="shared" si="143"/>
        <v>8.7441601455558171</v>
      </c>
      <c r="P625" s="49">
        <f>SUM(O614:O625)</f>
        <v>80.488762288000714</v>
      </c>
      <c r="Q625" s="81">
        <f>6.75*10^(-7)*P625^3-7.71*10^(-5)*P625^2+1.792*10^(-2)*P625+0.49239</f>
        <v>1.7872339683214475</v>
      </c>
      <c r="R625" s="85">
        <f>16*(10*D625/$P625)^$Q625*$V625</f>
        <v>111.05546126562255</v>
      </c>
      <c r="S625" s="93">
        <f>SUM(R614:R625)</f>
        <v>885.11890955901447</v>
      </c>
      <c r="T625" s="95">
        <v>1.25</v>
      </c>
      <c r="U625" s="95">
        <v>1.29</v>
      </c>
      <c r="V625" s="95">
        <f t="shared" si="144"/>
        <v>1.2568584</v>
      </c>
    </row>
    <row r="626" spans="1:22" ht="18">
      <c r="A626" s="9">
        <v>2007</v>
      </c>
      <c r="B626" s="9">
        <v>10</v>
      </c>
      <c r="C626" s="10">
        <f>P!C627</f>
        <v>101.8</v>
      </c>
      <c r="D626" s="11">
        <f>P!D627</f>
        <v>1.63</v>
      </c>
      <c r="E626" s="56">
        <v>21.45</v>
      </c>
      <c r="F626" s="56">
        <v>11.46</v>
      </c>
      <c r="G626" s="59">
        <v>22.5</v>
      </c>
      <c r="H626" s="9">
        <v>21.4</v>
      </c>
      <c r="I626" s="15">
        <f t="shared" si="134"/>
        <v>21.871514999999999</v>
      </c>
      <c r="J626" s="15">
        <f t="shared" si="133"/>
        <v>3.0893153875612591</v>
      </c>
      <c r="K626" s="15">
        <f t="shared" si="135"/>
        <v>1.2604406781249937</v>
      </c>
      <c r="L626" s="9">
        <v>31</v>
      </c>
      <c r="M626" s="47">
        <f t="shared" si="136"/>
        <v>39.073661021874805</v>
      </c>
      <c r="N626" s="32"/>
      <c r="O626" s="24">
        <f>(D626/5)^1.514</f>
        <v>0.18323627164885614</v>
      </c>
      <c r="P626" s="43"/>
      <c r="R626" s="82">
        <f>16*(10*D626/$P637)^$Q637*$V626</f>
        <v>1.9534045263978375</v>
      </c>
      <c r="S626" s="4"/>
      <c r="T626" s="84">
        <v>1.27</v>
      </c>
      <c r="U626" s="84">
        <v>1.31</v>
      </c>
      <c r="V626" s="84">
        <f>($U626+($T626-$U626)*(($U$1-$V$1)/($U$1-$T$1)))</f>
        <v>1.2768584000000001</v>
      </c>
    </row>
    <row r="627" spans="1:22">
      <c r="A627" s="9">
        <v>2007</v>
      </c>
      <c r="B627" s="9">
        <v>11</v>
      </c>
      <c r="C627" s="10">
        <f>P!C628</f>
        <v>129.5</v>
      </c>
      <c r="D627" s="11">
        <f>P!D628</f>
        <v>10.16</v>
      </c>
      <c r="E627" s="56">
        <v>13.93</v>
      </c>
      <c r="F627" s="56">
        <v>5.58</v>
      </c>
      <c r="G627" s="59">
        <v>16.3</v>
      </c>
      <c r="H627" s="9">
        <v>15.1</v>
      </c>
      <c r="I627" s="15">
        <f t="shared" si="134"/>
        <v>15.614380000000001</v>
      </c>
      <c r="J627" s="15">
        <f t="shared" si="133"/>
        <v>2.9015695516360687</v>
      </c>
      <c r="K627" s="15">
        <f t="shared" si="135"/>
        <v>1.1838403770675159</v>
      </c>
      <c r="L627" s="67">
        <v>30</v>
      </c>
      <c r="M627" s="47">
        <f t="shared" si="136"/>
        <v>35.515211312025478</v>
      </c>
      <c r="N627" s="32"/>
      <c r="O627" s="24">
        <f t="shared" ref="O627:O637" si="145">(D627/5)^1.514</f>
        <v>2.9254756474910941</v>
      </c>
      <c r="P627" s="90"/>
      <c r="R627" s="82">
        <f>16*(10*D627/$P637)^$Q637*$V627</f>
        <v>34.245683820215021</v>
      </c>
      <c r="S627" s="4"/>
      <c r="T627" s="84">
        <v>1.18</v>
      </c>
      <c r="U627" s="84">
        <v>1.21</v>
      </c>
      <c r="V627" s="84">
        <f>($U627+($T627-$U627)*(($U$1-$V$1)/($U$1-$T$1)))</f>
        <v>1.1851437999999999</v>
      </c>
    </row>
    <row r="628" spans="1:22">
      <c r="A628" s="9">
        <v>2007</v>
      </c>
      <c r="B628" s="9">
        <v>12</v>
      </c>
      <c r="C628" s="10">
        <f>P!C629</f>
        <v>56.4</v>
      </c>
      <c r="D628" s="11">
        <f>P!D629</f>
        <v>5.03</v>
      </c>
      <c r="E628" s="56">
        <v>8.09</v>
      </c>
      <c r="F628" s="56">
        <v>1.66</v>
      </c>
      <c r="G628" s="59">
        <v>13.6</v>
      </c>
      <c r="H628" s="9">
        <v>12.4</v>
      </c>
      <c r="I628" s="15">
        <f t="shared" si="134"/>
        <v>12.914380000000001</v>
      </c>
      <c r="J628" s="15">
        <f t="shared" si="133"/>
        <v>1.7195420284129026</v>
      </c>
      <c r="K628" s="15">
        <f t="shared" si="135"/>
        <v>0.70157314759246425</v>
      </c>
      <c r="L628" s="67">
        <v>31</v>
      </c>
      <c r="M628" s="47">
        <f t="shared" si="136"/>
        <v>21.748767575366394</v>
      </c>
      <c r="N628" s="32"/>
      <c r="O628" s="24">
        <f t="shared" si="145"/>
        <v>1.0090979939429412</v>
      </c>
      <c r="P628" s="90"/>
      <c r="R628" s="82">
        <f>16*(10*D628/$P637)^$Q637*$V628</f>
        <v>9.7175840615139304</v>
      </c>
      <c r="S628" s="4"/>
      <c r="T628" s="84">
        <v>1.04</v>
      </c>
      <c r="U628" s="84">
        <v>1.04</v>
      </c>
      <c r="V628" s="84">
        <f>($U628+($T628-$U628)*(($U$1-$V$1)/($U$1-$T$1)))</f>
        <v>1.04</v>
      </c>
    </row>
    <row r="629" spans="1:22">
      <c r="A629" s="9">
        <v>2008</v>
      </c>
      <c r="B629" s="9">
        <v>1</v>
      </c>
      <c r="C629" s="10">
        <f>P!C630</f>
        <v>39.200000000000003</v>
      </c>
      <c r="D629" s="11">
        <f>P!D630</f>
        <v>4.0999999999999996</v>
      </c>
      <c r="E629" s="56" t="s">
        <v>395</v>
      </c>
      <c r="F629" s="56">
        <v>0.21</v>
      </c>
      <c r="G629" s="59">
        <v>15</v>
      </c>
      <c r="H629" s="9">
        <v>13.8</v>
      </c>
      <c r="I629" s="15">
        <f t="shared" si="134"/>
        <v>14.314380000000002</v>
      </c>
      <c r="J629" s="15">
        <f t="shared" si="133"/>
        <v>1.9333431240630905</v>
      </c>
      <c r="K629" s="15">
        <f t="shared" si="135"/>
        <v>0.78880399461774087</v>
      </c>
      <c r="L629" s="67">
        <v>31</v>
      </c>
      <c r="M629" s="47">
        <f t="shared" si="136"/>
        <v>24.452923833149967</v>
      </c>
      <c r="N629" s="32"/>
      <c r="O629" s="24">
        <f t="shared" si="145"/>
        <v>0.74048143148916612</v>
      </c>
      <c r="P629" s="90"/>
      <c r="R629" s="82">
        <f>16*(10*D629/$P637)^$Q637*$V629</f>
        <v>6.4367606862771627</v>
      </c>
      <c r="S629" s="4"/>
      <c r="T629" s="84">
        <v>0.96</v>
      </c>
      <c r="U629" s="84">
        <v>0.94</v>
      </c>
      <c r="V629" s="84">
        <f>($U629+($T629-$U629)*(($U$1-$V$1)/($U$1-$T$1)))</f>
        <v>0.95657079999999994</v>
      </c>
    </row>
    <row r="630" spans="1:22">
      <c r="A630" s="9">
        <v>2008</v>
      </c>
      <c r="B630" s="9">
        <v>2</v>
      </c>
      <c r="C630" s="10">
        <f>P!C631</f>
        <v>5.6</v>
      </c>
      <c r="D630" s="11">
        <f>P!D631</f>
        <v>5.81</v>
      </c>
      <c r="E630" s="56" t="s">
        <v>394</v>
      </c>
      <c r="F630" s="56">
        <v>1.59</v>
      </c>
      <c r="G630" s="59">
        <v>20.04</v>
      </c>
      <c r="H630" s="9">
        <v>19.2</v>
      </c>
      <c r="I630" s="15">
        <f t="shared" si="134"/>
        <v>19.560065999999999</v>
      </c>
      <c r="J630" s="15">
        <f t="shared" si="133"/>
        <v>2.9778677882020927</v>
      </c>
      <c r="K630" s="15">
        <f t="shared" si="135"/>
        <v>1.2149700575864537</v>
      </c>
      <c r="L630" s="67">
        <v>29</v>
      </c>
      <c r="M630" s="47">
        <f t="shared" si="136"/>
        <v>35.234131670007159</v>
      </c>
      <c r="N630" s="32"/>
      <c r="O630" s="24">
        <f t="shared" si="145"/>
        <v>1.255226437835423</v>
      </c>
      <c r="P630" s="90"/>
      <c r="R630" s="82">
        <f>16*(10*D630/$P637)^$Q637*$V630</f>
        <v>9.6948105456262059</v>
      </c>
      <c r="S630" s="4"/>
      <c r="T630" s="84">
        <v>0.83</v>
      </c>
      <c r="U630" s="84">
        <v>0.79</v>
      </c>
      <c r="V630" s="84">
        <f>($U630+($T630-$U630)*(($U$1-$V$1)/($U$1-$T$1)))</f>
        <v>0.82314159999999992</v>
      </c>
    </row>
    <row r="631" spans="1:22">
      <c r="A631" s="9">
        <v>2008</v>
      </c>
      <c r="B631" s="9">
        <v>3</v>
      </c>
      <c r="C631" s="10">
        <f>P!C632</f>
        <v>37.5</v>
      </c>
      <c r="D631" s="11">
        <f>P!D632</f>
        <v>11.97</v>
      </c>
      <c r="E631" s="56" t="s">
        <v>393</v>
      </c>
      <c r="F631" s="56">
        <v>7.39</v>
      </c>
      <c r="G631" s="59">
        <v>27.2</v>
      </c>
      <c r="H631" s="9">
        <v>26.3</v>
      </c>
      <c r="I631" s="15">
        <f t="shared" si="134"/>
        <v>26.685785000000003</v>
      </c>
      <c r="J631" s="15">
        <f t="shared" si="133"/>
        <v>5.0735721693264209</v>
      </c>
      <c r="K631" s="15">
        <f t="shared" si="135"/>
        <v>2.0700174450851794</v>
      </c>
      <c r="L631" s="67">
        <v>31</v>
      </c>
      <c r="M631" s="47">
        <f t="shared" si="136"/>
        <v>64.170540797640555</v>
      </c>
      <c r="N631" s="32"/>
      <c r="O631" s="24">
        <f t="shared" si="145"/>
        <v>3.7496778484180462</v>
      </c>
      <c r="P631" s="90"/>
      <c r="R631" s="82">
        <f>16*(10*D631/$P637)^$Q637*$V631</f>
        <v>30.06813149133567</v>
      </c>
      <c r="S631" s="4"/>
      <c r="T631" s="84">
        <v>0.81</v>
      </c>
      <c r="U631" s="84">
        <v>0.75</v>
      </c>
      <c r="V631" s="84">
        <f t="shared" ref="V631:V637" si="146">($U631+($T631-$U631)*(($U$1-$V$1)/($U$1-$T$1)))</f>
        <v>0.79971239999999999</v>
      </c>
    </row>
    <row r="632" spans="1:22">
      <c r="A632" s="9">
        <v>2008</v>
      </c>
      <c r="B632" s="9">
        <v>4</v>
      </c>
      <c r="C632" s="10">
        <f>P!C633</f>
        <v>41.3</v>
      </c>
      <c r="D632" s="11">
        <f>P!D633</f>
        <v>15.06</v>
      </c>
      <c r="E632" s="56" t="s">
        <v>392</v>
      </c>
      <c r="F632" s="56">
        <v>9.86</v>
      </c>
      <c r="G632" s="59">
        <v>34.700000000000003</v>
      </c>
      <c r="H632" s="9">
        <v>34.1</v>
      </c>
      <c r="I632" s="15">
        <f t="shared" si="134"/>
        <v>34.357190000000003</v>
      </c>
      <c r="J632" s="15">
        <f t="shared" si="133"/>
        <v>7.4808694853983546</v>
      </c>
      <c r="K632" s="15">
        <f t="shared" si="135"/>
        <v>3.0521947500425286</v>
      </c>
      <c r="L632" s="67">
        <v>30</v>
      </c>
      <c r="M632" s="47">
        <f t="shared" si="136"/>
        <v>91.565842501275853</v>
      </c>
      <c r="N632" s="32"/>
      <c r="O632" s="24">
        <f t="shared" si="145"/>
        <v>5.3086784523362383</v>
      </c>
      <c r="P632" s="90"/>
      <c r="R632" s="82">
        <f>16*(10*D632/$P637)^$Q637*$V632</f>
        <v>45.294450135992193</v>
      </c>
      <c r="S632" s="4"/>
      <c r="T632" s="84">
        <v>0.84</v>
      </c>
      <c r="U632" s="84">
        <v>0.8</v>
      </c>
      <c r="V632" s="84">
        <f t="shared" si="146"/>
        <v>0.83314159999999993</v>
      </c>
    </row>
    <row r="633" spans="1:22">
      <c r="A633" s="9">
        <v>2008</v>
      </c>
      <c r="B633" s="9">
        <v>5</v>
      </c>
      <c r="C633" s="10">
        <f>P!C634</f>
        <v>8.8000000000000007</v>
      </c>
      <c r="D633" s="11">
        <f>P!D634</f>
        <v>19.73</v>
      </c>
      <c r="E633" s="56" t="s">
        <v>391</v>
      </c>
      <c r="F633" s="56">
        <v>11.4</v>
      </c>
      <c r="G633" s="59">
        <v>39.700000000000003</v>
      </c>
      <c r="H633" s="9">
        <v>39.5</v>
      </c>
      <c r="I633" s="15">
        <f t="shared" si="134"/>
        <v>39.585729999999998</v>
      </c>
      <c r="J633" s="15">
        <f t="shared" si="133"/>
        <v>11.732807929020497</v>
      </c>
      <c r="K633" s="15">
        <f t="shared" si="135"/>
        <v>4.7869856350403621</v>
      </c>
      <c r="L633" s="67">
        <v>31</v>
      </c>
      <c r="M633" s="47">
        <f t="shared" si="136"/>
        <v>148.39655468625122</v>
      </c>
      <c r="N633" s="32"/>
      <c r="O633" s="24">
        <f t="shared" si="145"/>
        <v>7.9906447017862146</v>
      </c>
      <c r="P633" s="90"/>
      <c r="R633" s="82">
        <f>16*(10*D633/$P637)^$Q637*$V633</f>
        <v>69.338875749032312</v>
      </c>
      <c r="S633" s="4"/>
      <c r="T633" s="84">
        <v>0.83</v>
      </c>
      <c r="U633" s="84">
        <v>0.81</v>
      </c>
      <c r="V633" s="84">
        <f t="shared" si="146"/>
        <v>0.82657079999999994</v>
      </c>
    </row>
    <row r="634" spans="1:22">
      <c r="A634" s="9">
        <v>2008</v>
      </c>
      <c r="B634" s="9">
        <v>6</v>
      </c>
      <c r="C634" s="10">
        <f>P!C635</f>
        <v>19.7</v>
      </c>
      <c r="D634" s="11">
        <f>P!D635</f>
        <v>25.06</v>
      </c>
      <c r="E634" s="56" t="s">
        <v>390</v>
      </c>
      <c r="F634" s="56">
        <v>17.579999999999998</v>
      </c>
      <c r="G634" s="59">
        <v>41.9</v>
      </c>
      <c r="H634" s="9">
        <v>41.9</v>
      </c>
      <c r="I634" s="15">
        <f t="shared" si="134"/>
        <v>41.9</v>
      </c>
      <c r="J634" s="15">
        <f t="shared" si="133"/>
        <v>14.296259895250822</v>
      </c>
      <c r="K634" s="15">
        <f t="shared" si="135"/>
        <v>5.8328740372623349</v>
      </c>
      <c r="L634" s="67">
        <v>30</v>
      </c>
      <c r="M634" s="47">
        <f t="shared" si="136"/>
        <v>174.98622111787006</v>
      </c>
      <c r="N634" s="32"/>
      <c r="O634" s="24">
        <f t="shared" si="145"/>
        <v>11.476692573972704</v>
      </c>
      <c r="P634" s="91"/>
      <c r="R634" s="82">
        <f>16*(10*D634/$P637)^$Q637*$V634</f>
        <v>126.6441629099086</v>
      </c>
      <c r="S634" s="4"/>
      <c r="T634" s="84">
        <v>1.03</v>
      </c>
      <c r="U634" s="84">
        <v>1.02</v>
      </c>
      <c r="V634" s="84">
        <f t="shared" si="146"/>
        <v>1.0282854000000001</v>
      </c>
    </row>
    <row r="635" spans="1:22">
      <c r="A635" s="9">
        <v>2008</v>
      </c>
      <c r="B635" s="9">
        <v>7</v>
      </c>
      <c r="C635" s="10">
        <f>P!C636</f>
        <v>27.4</v>
      </c>
      <c r="D635" s="11">
        <f>P!D636</f>
        <v>26.99</v>
      </c>
      <c r="E635" s="56">
        <v>31.24</v>
      </c>
      <c r="F635" s="56">
        <v>19.52</v>
      </c>
      <c r="G635" s="59">
        <v>40.799999999999997</v>
      </c>
      <c r="H635" s="9">
        <v>40.799999999999997</v>
      </c>
      <c r="I635" s="15">
        <f t="shared" si="134"/>
        <v>40.799999999999997</v>
      </c>
      <c r="J635" s="15">
        <f t="shared" si="133"/>
        <v>14.389074706089698</v>
      </c>
      <c r="K635" s="15">
        <f t="shared" si="135"/>
        <v>5.870742480084596</v>
      </c>
      <c r="L635" s="67">
        <v>31</v>
      </c>
      <c r="M635" s="47">
        <f t="shared" si="136"/>
        <v>181.99301688262247</v>
      </c>
      <c r="N635" s="32"/>
      <c r="O635" s="24">
        <f t="shared" si="145"/>
        <v>12.841051290252867</v>
      </c>
      <c r="P635" s="91"/>
      <c r="R635" s="82">
        <f>16*(10*D635/$P637)^$Q637*$V635</f>
        <v>154.48196552078412</v>
      </c>
      <c r="S635" s="4"/>
      <c r="T635" s="84">
        <v>1.1100000000000001</v>
      </c>
      <c r="U635" s="84">
        <v>1.1299999999999999</v>
      </c>
      <c r="V635" s="84">
        <f t="shared" si="146"/>
        <v>1.1134292000000001</v>
      </c>
    </row>
    <row r="636" spans="1:22">
      <c r="A636" s="9">
        <v>2008</v>
      </c>
      <c r="B636" s="9">
        <v>8</v>
      </c>
      <c r="C636" s="10">
        <f>P!C637</f>
        <v>5.2</v>
      </c>
      <c r="D636" s="11">
        <f>P!D637</f>
        <v>28.02</v>
      </c>
      <c r="E636" s="56">
        <v>32.770000000000003</v>
      </c>
      <c r="F636" s="56">
        <v>20.46</v>
      </c>
      <c r="G636" s="59">
        <v>36.700000000000003</v>
      </c>
      <c r="H636" s="9">
        <v>36.299999999999997</v>
      </c>
      <c r="I636" s="15">
        <f t="shared" si="134"/>
        <v>36.47146</v>
      </c>
      <c r="J636" s="15">
        <f t="shared" si="133"/>
        <v>13.485439232588087</v>
      </c>
      <c r="K636" s="15">
        <f t="shared" si="135"/>
        <v>5.5020592068959395</v>
      </c>
      <c r="L636" s="67">
        <v>31</v>
      </c>
      <c r="M636" s="47">
        <f t="shared" si="136"/>
        <v>170.56383541377411</v>
      </c>
      <c r="N636" s="32"/>
      <c r="O636" s="24">
        <f t="shared" si="145"/>
        <v>13.590209876716314</v>
      </c>
      <c r="P636" s="91"/>
      <c r="R636" s="82">
        <f>16*(10*D636/$P637)^$Q637*$V636</f>
        <v>183.71812109019606</v>
      </c>
      <c r="S636" s="4"/>
      <c r="T636" s="84">
        <v>1.24</v>
      </c>
      <c r="U636" s="84">
        <v>1.28</v>
      </c>
      <c r="V636" s="84">
        <f t="shared" si="146"/>
        <v>1.2468584</v>
      </c>
    </row>
    <row r="637" spans="1:22" s="2" customFormat="1">
      <c r="A637" s="12">
        <v>2008</v>
      </c>
      <c r="B637" s="12">
        <v>9</v>
      </c>
      <c r="C637" s="10">
        <f>P!C638</f>
        <v>8.6999999999999993</v>
      </c>
      <c r="D637" s="11">
        <f>P!D638</f>
        <v>21.72</v>
      </c>
      <c r="E637" s="57">
        <v>25.68</v>
      </c>
      <c r="F637" s="57">
        <v>15.94</v>
      </c>
      <c r="G637" s="60">
        <v>30</v>
      </c>
      <c r="H637" s="12">
        <v>29.2</v>
      </c>
      <c r="I637" s="12">
        <f t="shared" si="134"/>
        <v>29.542919999999999</v>
      </c>
      <c r="J637" s="12">
        <f t="shared" si="133"/>
        <v>8.3806493276853065</v>
      </c>
      <c r="K637" s="15">
        <f t="shared" si="135"/>
        <v>3.419304925695605</v>
      </c>
      <c r="L637" s="12">
        <v>30</v>
      </c>
      <c r="M637" s="47">
        <f t="shared" si="136"/>
        <v>102.57914777086815</v>
      </c>
      <c r="N637" s="31">
        <f>SUM(M626:M637)</f>
        <v>1090.2798545827261</v>
      </c>
      <c r="O637" s="48">
        <f t="shared" si="145"/>
        <v>9.2419833612377555</v>
      </c>
      <c r="P637" s="49">
        <f>SUM(O626:O637)</f>
        <v>70.312455887127626</v>
      </c>
      <c r="Q637" s="81">
        <f>6.75*10^(-7)*P637^3-7.71*10^(-5)*P637^2+1.792*10^(-2)*P637+0.49239</f>
        <v>1.6058582364765908</v>
      </c>
      <c r="R637" s="85">
        <f>16*(10*D637/$P637)^$Q637*$V637</f>
        <v>123.02686180348104</v>
      </c>
      <c r="S637" s="93">
        <f>SUM(R626:R637)</f>
        <v>794.62081234076004</v>
      </c>
      <c r="T637" s="95">
        <v>1.25</v>
      </c>
      <c r="U637" s="95">
        <v>1.29</v>
      </c>
      <c r="V637" s="95">
        <f t="shared" si="146"/>
        <v>1.2568584</v>
      </c>
    </row>
    <row r="638" spans="1:22" ht="18">
      <c r="A638" s="9">
        <v>2008</v>
      </c>
      <c r="B638" s="9">
        <v>10</v>
      </c>
      <c r="C638" s="10">
        <f>P!C639</f>
        <v>36</v>
      </c>
      <c r="D638" s="11">
        <f>P!D639</f>
        <v>16.88</v>
      </c>
      <c r="E638" s="56">
        <v>21.22</v>
      </c>
      <c r="F638" s="56">
        <v>11.5</v>
      </c>
      <c r="G638" s="59">
        <v>22.5</v>
      </c>
      <c r="H638" s="9">
        <v>21.4</v>
      </c>
      <c r="I638" s="15">
        <f t="shared" si="134"/>
        <v>21.871514999999999</v>
      </c>
      <c r="J638" s="15">
        <f t="shared" si="133"/>
        <v>5.4389983135118714</v>
      </c>
      <c r="K638" s="15">
        <f t="shared" si="135"/>
        <v>2.2191113119128434</v>
      </c>
      <c r="L638" s="9">
        <v>31</v>
      </c>
      <c r="M638" s="47">
        <f t="shared" si="136"/>
        <v>68.792450669298148</v>
      </c>
      <c r="N638" s="32"/>
      <c r="O638" s="24">
        <f>(D638/5)^1.514</f>
        <v>6.3095922018010437</v>
      </c>
      <c r="P638" s="43"/>
      <c r="R638" s="82">
        <f>16*(10*D638/$P649)^$Q649*$V638</f>
        <v>79.081684869338972</v>
      </c>
      <c r="S638" s="4"/>
      <c r="T638" s="84">
        <v>1.27</v>
      </c>
      <c r="U638" s="84">
        <v>1.31</v>
      </c>
      <c r="V638" s="84">
        <f>($U638+($T638-$U638)*(($U$1-$V$1)/($U$1-$T$1)))</f>
        <v>1.2768584000000001</v>
      </c>
    </row>
    <row r="639" spans="1:22">
      <c r="A639" s="9">
        <v>2008</v>
      </c>
      <c r="B639" s="9">
        <v>11</v>
      </c>
      <c r="C639" s="10">
        <f>P!C640</f>
        <v>15.1</v>
      </c>
      <c r="D639" s="11">
        <f>P!D640</f>
        <v>12.03</v>
      </c>
      <c r="E639" s="56">
        <v>15.88</v>
      </c>
      <c r="F639" s="56">
        <v>7.54</v>
      </c>
      <c r="G639" s="59">
        <v>16.3</v>
      </c>
      <c r="H639" s="9">
        <v>15.1</v>
      </c>
      <c r="I639" s="15">
        <f t="shared" si="134"/>
        <v>15.614380000000001</v>
      </c>
      <c r="J639" s="15">
        <f t="shared" si="133"/>
        <v>3.0937759500673714</v>
      </c>
      <c r="K639" s="15">
        <f t="shared" si="135"/>
        <v>1.2622605876274875</v>
      </c>
      <c r="L639" s="67">
        <v>30</v>
      </c>
      <c r="M639" s="47">
        <f t="shared" si="136"/>
        <v>37.867817628824625</v>
      </c>
      <c r="N639" s="32"/>
      <c r="O639" s="24">
        <f t="shared" ref="O639:O649" si="147">(D639/5)^1.514</f>
        <v>3.778170678387113</v>
      </c>
      <c r="P639" s="90"/>
      <c r="R639" s="82">
        <f>16*(10*D639/$P649)^$Q649*$V639</f>
        <v>40.971924889392135</v>
      </c>
      <c r="S639" s="4"/>
      <c r="T639" s="84">
        <v>1.18</v>
      </c>
      <c r="U639" s="84">
        <v>1.21</v>
      </c>
      <c r="V639" s="84">
        <f>($U639+($T639-$U639)*(($U$1-$V$1)/($U$1-$T$1)))</f>
        <v>1.1851437999999999</v>
      </c>
    </row>
    <row r="640" spans="1:22">
      <c r="A640" s="9">
        <v>2008</v>
      </c>
      <c r="B640" s="9">
        <v>12</v>
      </c>
      <c r="C640" s="10">
        <f>P!C641</f>
        <v>31.2</v>
      </c>
      <c r="D640" s="11">
        <f>P!D641</f>
        <v>8.4600000000000009</v>
      </c>
      <c r="E640" s="56">
        <v>11.87</v>
      </c>
      <c r="F640" s="56">
        <v>4.99</v>
      </c>
      <c r="G640" s="59">
        <v>13.6</v>
      </c>
      <c r="H640" s="9">
        <v>12.4</v>
      </c>
      <c r="I640" s="15">
        <f t="shared" si="134"/>
        <v>12.914380000000001</v>
      </c>
      <c r="J640" s="15">
        <f t="shared" si="133"/>
        <v>2.0459279625737792</v>
      </c>
      <c r="K640" s="15">
        <f t="shared" si="135"/>
        <v>0.83473860873010186</v>
      </c>
      <c r="L640" s="67">
        <v>31</v>
      </c>
      <c r="M640" s="47">
        <f t="shared" si="136"/>
        <v>25.876896870633157</v>
      </c>
      <c r="N640" s="32"/>
      <c r="O640" s="24">
        <f t="shared" si="147"/>
        <v>2.2171656577649599</v>
      </c>
      <c r="P640" s="90"/>
      <c r="R640" s="82">
        <f>16*(10*D640/$P649)^$Q649*$V640</f>
        <v>19.614038788738544</v>
      </c>
      <c r="S640" s="4"/>
      <c r="T640" s="84">
        <v>1.04</v>
      </c>
      <c r="U640" s="84">
        <v>1.04</v>
      </c>
      <c r="V640" s="84">
        <f>($U640+($T640-$U640)*(($U$1-$V$1)/($U$1-$T$1)))</f>
        <v>1.04</v>
      </c>
    </row>
    <row r="641" spans="1:22">
      <c r="A641" s="9">
        <v>2009</v>
      </c>
      <c r="B641" s="9">
        <v>1</v>
      </c>
      <c r="C641" s="10">
        <f>P!C642</f>
        <v>91.8</v>
      </c>
      <c r="D641" s="11">
        <f>P!D642</f>
        <v>6.69</v>
      </c>
      <c r="E641" s="56" t="s">
        <v>389</v>
      </c>
      <c r="F641" s="56">
        <v>2.94</v>
      </c>
      <c r="G641" s="59">
        <v>15</v>
      </c>
      <c r="H641" s="9">
        <v>13.8</v>
      </c>
      <c r="I641" s="15">
        <f t="shared" si="134"/>
        <v>14.314380000000002</v>
      </c>
      <c r="J641" s="15">
        <f t="shared" si="133"/>
        <v>2.1071697115390129</v>
      </c>
      <c r="K641" s="15">
        <f t="shared" si="135"/>
        <v>0.85972524230791725</v>
      </c>
      <c r="L641" s="67">
        <v>31</v>
      </c>
      <c r="M641" s="47">
        <f t="shared" si="136"/>
        <v>26.651482511545435</v>
      </c>
      <c r="N641" s="32"/>
      <c r="O641" s="24">
        <f t="shared" si="147"/>
        <v>1.5540126714880722</v>
      </c>
      <c r="P641" s="90"/>
      <c r="R641" s="82">
        <f>16*(10*D641/$P649)^$Q649*$V641</f>
        <v>12.044039571898939</v>
      </c>
      <c r="S641" s="4"/>
      <c r="T641" s="84">
        <v>0.96</v>
      </c>
      <c r="U641" s="84">
        <v>0.94</v>
      </c>
      <c r="V641" s="84">
        <f>($U641+($T641-$U641)*(($U$1-$V$1)/($U$1-$T$1)))</f>
        <v>0.95657079999999994</v>
      </c>
    </row>
    <row r="642" spans="1:22">
      <c r="A642" s="9">
        <v>2009</v>
      </c>
      <c r="B642" s="9">
        <v>2</v>
      </c>
      <c r="C642" s="10">
        <f>P!C643</f>
        <v>72.3</v>
      </c>
      <c r="D642" s="11">
        <f>P!D643</f>
        <v>6.92</v>
      </c>
      <c r="E642" s="56" t="s">
        <v>388</v>
      </c>
      <c r="F642" s="56">
        <v>3.04</v>
      </c>
      <c r="G642" s="59">
        <v>20.04</v>
      </c>
      <c r="H642" s="9">
        <v>19.2</v>
      </c>
      <c r="I642" s="15">
        <f t="shared" si="134"/>
        <v>19.560065999999999</v>
      </c>
      <c r="J642" s="15">
        <f t="shared" ref="J642:J705" si="148">0.0023*(E642-F642)^0.5*(D642+17.8)*I642</f>
        <v>2.9276100921353647</v>
      </c>
      <c r="K642" s="15">
        <f t="shared" si="135"/>
        <v>1.1944649175912287</v>
      </c>
      <c r="L642" s="67">
        <v>29</v>
      </c>
      <c r="M642" s="47">
        <f t="shared" si="136"/>
        <v>34.639482610145635</v>
      </c>
      <c r="N642" s="32"/>
      <c r="O642" s="24">
        <f t="shared" si="147"/>
        <v>1.6356110669741735</v>
      </c>
      <c r="P642" s="90"/>
      <c r="R642" s="82">
        <f>16*(10*D642/$P649)^$Q649*$V642</f>
        <v>10.984961463443277</v>
      </c>
      <c r="S642" s="4"/>
      <c r="T642" s="84">
        <v>0.83</v>
      </c>
      <c r="U642" s="84">
        <v>0.79</v>
      </c>
      <c r="V642" s="84">
        <f>($U642+($T642-$U642)*(($U$1-$V$1)/($U$1-$T$1)))</f>
        <v>0.82314159999999992</v>
      </c>
    </row>
    <row r="643" spans="1:22">
      <c r="A643" s="9">
        <v>2009</v>
      </c>
      <c r="B643" s="9">
        <v>3</v>
      </c>
      <c r="C643" s="10">
        <f>P!C644</f>
        <v>44.7</v>
      </c>
      <c r="D643" s="11">
        <f>P!D644</f>
        <v>9.0299999999999994</v>
      </c>
      <c r="E643" s="56" t="s">
        <v>387</v>
      </c>
      <c r="F643" s="56">
        <v>4.33</v>
      </c>
      <c r="G643" s="59">
        <v>27.2</v>
      </c>
      <c r="H643" s="9">
        <v>26.3</v>
      </c>
      <c r="I643" s="15">
        <f t="shared" ref="I643:I706" si="149">G643+(H643-G643)/(42-40)*(42-40.8573)</f>
        <v>26.685785000000003</v>
      </c>
      <c r="J643" s="15">
        <f t="shared" si="148"/>
        <v>4.6896336625785375</v>
      </c>
      <c r="K643" s="15">
        <f t="shared" ref="K643:K706" si="150">J643*0.408</f>
        <v>1.9133705343320433</v>
      </c>
      <c r="L643" s="67">
        <v>31</v>
      </c>
      <c r="M643" s="47">
        <f t="shared" ref="M643:M706" si="151">L643*K643</f>
        <v>59.31448656429334</v>
      </c>
      <c r="N643" s="32"/>
      <c r="O643" s="24">
        <f t="shared" si="147"/>
        <v>2.4472067812190978</v>
      </c>
      <c r="P643" s="90"/>
      <c r="R643" s="82">
        <f>16*(10*D643/$P649)^$Q649*$V643</f>
        <v>16.873718390238192</v>
      </c>
      <c r="S643" s="4"/>
      <c r="T643" s="84">
        <v>0.81</v>
      </c>
      <c r="U643" s="84">
        <v>0.75</v>
      </c>
      <c r="V643" s="84">
        <f t="shared" ref="V643:V649" si="152">($U643+($T643-$U643)*(($U$1-$V$1)/($U$1-$T$1)))</f>
        <v>0.79971239999999999</v>
      </c>
    </row>
    <row r="644" spans="1:22">
      <c r="A644" s="9">
        <v>2009</v>
      </c>
      <c r="B644" s="9">
        <v>4</v>
      </c>
      <c r="C644" s="10">
        <f>P!C645</f>
        <v>16.3</v>
      </c>
      <c r="D644" s="11">
        <f>P!D645</f>
        <v>13.67</v>
      </c>
      <c r="E644" s="56" t="s">
        <v>386</v>
      </c>
      <c r="F644" s="56">
        <v>7.45</v>
      </c>
      <c r="G644" s="59">
        <v>34.700000000000003</v>
      </c>
      <c r="H644" s="9">
        <v>34.1</v>
      </c>
      <c r="I644" s="15">
        <f t="shared" si="149"/>
        <v>34.357190000000003</v>
      </c>
      <c r="J644" s="15">
        <f t="shared" si="148"/>
        <v>8.0158575238663694</v>
      </c>
      <c r="K644" s="15">
        <f t="shared" si="150"/>
        <v>3.2704698697374783</v>
      </c>
      <c r="L644" s="67">
        <v>30</v>
      </c>
      <c r="M644" s="47">
        <f t="shared" si="151"/>
        <v>98.114096092124356</v>
      </c>
      <c r="N644" s="32"/>
      <c r="O644" s="24">
        <f t="shared" si="147"/>
        <v>4.5847213417070067</v>
      </c>
      <c r="P644" s="90"/>
      <c r="R644" s="82">
        <f>16*(10*D644/$P649)^$Q649*$V644</f>
        <v>35.889908528542229</v>
      </c>
      <c r="S644" s="4"/>
      <c r="T644" s="84">
        <v>0.84</v>
      </c>
      <c r="U644" s="84">
        <v>0.8</v>
      </c>
      <c r="V644" s="84">
        <f t="shared" si="152"/>
        <v>0.83314159999999993</v>
      </c>
    </row>
    <row r="645" spans="1:22">
      <c r="A645" s="9">
        <v>2009</v>
      </c>
      <c r="B645" s="9">
        <v>5</v>
      </c>
      <c r="C645" s="10">
        <f>P!C646</f>
        <v>25.4</v>
      </c>
      <c r="D645" s="11">
        <f>P!D646</f>
        <v>18.93</v>
      </c>
      <c r="E645" s="56" t="s">
        <v>385</v>
      </c>
      <c r="F645" s="56" t="s">
        <v>460</v>
      </c>
      <c r="G645" s="59">
        <v>39.700000000000003</v>
      </c>
      <c r="H645" s="9">
        <v>39.5</v>
      </c>
      <c r="I645" s="15">
        <f t="shared" si="149"/>
        <v>39.585729999999998</v>
      </c>
      <c r="J645" s="15">
        <f t="shared" si="148"/>
        <v>11.574862257602396</v>
      </c>
      <c r="K645" s="15">
        <f t="shared" si="150"/>
        <v>4.7225438011017769</v>
      </c>
      <c r="L645" s="67">
        <v>31</v>
      </c>
      <c r="M645" s="47">
        <f t="shared" si="151"/>
        <v>146.39885783415508</v>
      </c>
      <c r="N645" s="32"/>
      <c r="O645" s="24">
        <f t="shared" si="147"/>
        <v>7.5052548353577766</v>
      </c>
      <c r="P645" s="90"/>
      <c r="R645" s="82">
        <f>16*(10*D645/$P649)^$Q649*$V645</f>
        <v>62.358747207506454</v>
      </c>
      <c r="S645" s="4"/>
      <c r="T645" s="84">
        <v>0.83</v>
      </c>
      <c r="U645" s="84">
        <v>0.81</v>
      </c>
      <c r="V645" s="84">
        <f t="shared" si="152"/>
        <v>0.82657079999999994</v>
      </c>
    </row>
    <row r="646" spans="1:22">
      <c r="A646" s="9">
        <v>2009</v>
      </c>
      <c r="B646" s="9">
        <v>6</v>
      </c>
      <c r="C646" s="10">
        <f>P!C647</f>
        <v>11.2</v>
      </c>
      <c r="D646" s="11">
        <f>P!D647</f>
        <v>24.03</v>
      </c>
      <c r="E646" s="56" t="s">
        <v>381</v>
      </c>
      <c r="F646" s="56">
        <v>16.46</v>
      </c>
      <c r="G646" s="59">
        <v>41.9</v>
      </c>
      <c r="H646" s="9">
        <v>41.9</v>
      </c>
      <c r="I646" s="15">
        <f t="shared" si="149"/>
        <v>41.9</v>
      </c>
      <c r="J646" s="15">
        <f t="shared" si="148"/>
        <v>13.69407266297064</v>
      </c>
      <c r="K646" s="15">
        <f t="shared" si="150"/>
        <v>5.587181646492021</v>
      </c>
      <c r="L646" s="67">
        <v>30</v>
      </c>
      <c r="M646" s="47">
        <f t="shared" si="151"/>
        <v>167.61544939476062</v>
      </c>
      <c r="N646" s="32"/>
      <c r="O646" s="24">
        <f t="shared" si="147"/>
        <v>10.770121989524704</v>
      </c>
      <c r="P646" s="91"/>
      <c r="R646" s="82">
        <f>16*(10*D646/$P649)^$Q649*$V646</f>
        <v>116.96748329889809</v>
      </c>
      <c r="S646" s="4"/>
      <c r="T646" s="84">
        <v>1.03</v>
      </c>
      <c r="U646" s="84">
        <v>1.02</v>
      </c>
      <c r="V646" s="84">
        <f t="shared" si="152"/>
        <v>1.0282854000000001</v>
      </c>
    </row>
    <row r="647" spans="1:22">
      <c r="A647" s="9">
        <v>2009</v>
      </c>
      <c r="B647" s="9">
        <v>7</v>
      </c>
      <c r="C647" s="10">
        <f>P!C648</f>
        <v>3.4</v>
      </c>
      <c r="D647" s="11">
        <f>P!D648</f>
        <v>28.43</v>
      </c>
      <c r="E647" s="56">
        <v>31.94</v>
      </c>
      <c r="F647" s="56">
        <v>20.25</v>
      </c>
      <c r="G647" s="59">
        <v>40.799999999999997</v>
      </c>
      <c r="H647" s="9">
        <v>40.799999999999997</v>
      </c>
      <c r="I647" s="15">
        <f t="shared" si="149"/>
        <v>40.799999999999997</v>
      </c>
      <c r="J647" s="15">
        <f t="shared" si="148"/>
        <v>14.832663632368369</v>
      </c>
      <c r="K647" s="15">
        <f t="shared" si="150"/>
        <v>6.051726762006294</v>
      </c>
      <c r="L647" s="67">
        <v>31</v>
      </c>
      <c r="M647" s="47">
        <f t="shared" si="151"/>
        <v>187.60352962219511</v>
      </c>
      <c r="N647" s="32"/>
      <c r="O647" s="24">
        <f t="shared" si="147"/>
        <v>13.892409585910313</v>
      </c>
      <c r="P647" s="91"/>
      <c r="R647" s="82">
        <f>16*(10*D647/$P649)^$Q649*$V647</f>
        <v>169.16486370683981</v>
      </c>
      <c r="S647" s="4"/>
      <c r="T647" s="84">
        <v>1.1100000000000001</v>
      </c>
      <c r="U647" s="84">
        <v>1.1299999999999999</v>
      </c>
      <c r="V647" s="84">
        <f t="shared" si="152"/>
        <v>1.1134292000000001</v>
      </c>
    </row>
    <row r="648" spans="1:22">
      <c r="A648" s="9">
        <v>2009</v>
      </c>
      <c r="B648" s="9">
        <v>8</v>
      </c>
      <c r="C648" s="10">
        <f>P!C649</f>
        <v>0</v>
      </c>
      <c r="D648" s="11">
        <f>P!D649</f>
        <v>27.06</v>
      </c>
      <c r="E648" s="56">
        <v>31.93</v>
      </c>
      <c r="F648" s="56">
        <v>20.079999999999998</v>
      </c>
      <c r="G648" s="59">
        <v>36.700000000000003</v>
      </c>
      <c r="H648" s="9">
        <v>36.299999999999997</v>
      </c>
      <c r="I648" s="15">
        <f t="shared" si="149"/>
        <v>36.47146</v>
      </c>
      <c r="J648" s="15">
        <f t="shared" si="148"/>
        <v>12.953866872399187</v>
      </c>
      <c r="K648" s="15">
        <f t="shared" si="150"/>
        <v>5.2851776839388682</v>
      </c>
      <c r="L648" s="67">
        <v>31</v>
      </c>
      <c r="M648" s="47">
        <f t="shared" si="151"/>
        <v>163.84050820210493</v>
      </c>
      <c r="N648" s="32"/>
      <c r="O648" s="24">
        <f t="shared" si="147"/>
        <v>12.891507063872346</v>
      </c>
      <c r="P648" s="91"/>
      <c r="R648" s="82">
        <f>16*(10*D648/$P649)^$Q649*$V648</f>
        <v>173.99789327117651</v>
      </c>
      <c r="S648" s="4"/>
      <c r="T648" s="84">
        <v>1.24</v>
      </c>
      <c r="U648" s="84">
        <v>1.28</v>
      </c>
      <c r="V648" s="84">
        <f t="shared" si="152"/>
        <v>1.2468584</v>
      </c>
    </row>
    <row r="649" spans="1:22" s="2" customFormat="1">
      <c r="A649" s="12">
        <v>2009</v>
      </c>
      <c r="B649" s="12">
        <v>9</v>
      </c>
      <c r="C649" s="10">
        <f>P!C650</f>
        <v>53.2</v>
      </c>
      <c r="D649" s="11">
        <f>P!D650</f>
        <v>21.82</v>
      </c>
      <c r="E649" s="57">
        <v>25.7</v>
      </c>
      <c r="F649" s="57">
        <v>15.59</v>
      </c>
      <c r="G649" s="60">
        <v>30</v>
      </c>
      <c r="H649" s="12">
        <v>29.2</v>
      </c>
      <c r="I649" s="12">
        <f t="shared" si="149"/>
        <v>29.542919999999999</v>
      </c>
      <c r="J649" s="12">
        <f t="shared" si="148"/>
        <v>8.5599514890953454</v>
      </c>
      <c r="K649" s="15">
        <f t="shared" si="150"/>
        <v>3.4924602075509008</v>
      </c>
      <c r="L649" s="12">
        <v>30</v>
      </c>
      <c r="M649" s="47">
        <f t="shared" si="151"/>
        <v>104.77380622652703</v>
      </c>
      <c r="N649" s="31">
        <f>SUM(M638:M649)</f>
        <v>1121.4888642266076</v>
      </c>
      <c r="O649" s="48">
        <f t="shared" si="147"/>
        <v>9.3064810906218636</v>
      </c>
      <c r="P649" s="49">
        <f>SUM(O638:O649)</f>
        <v>76.892254964628464</v>
      </c>
      <c r="Q649" s="81">
        <f>6.75*10^(-7)*P649^3-7.71*10^(-5)*P649^2+1.792*10^(-2)*P649+0.49239</f>
        <v>1.7213196869663667</v>
      </c>
      <c r="R649" s="85">
        <f>16*(10*D649/$P649)^$Q649*$V649</f>
        <v>121.09221191518853</v>
      </c>
      <c r="S649" s="93">
        <f>SUM(R638:R649)</f>
        <v>859.04147590120169</v>
      </c>
      <c r="T649" s="95">
        <v>1.25</v>
      </c>
      <c r="U649" s="95">
        <v>1.29</v>
      </c>
      <c r="V649" s="95">
        <f t="shared" si="152"/>
        <v>1.2568584</v>
      </c>
    </row>
    <row r="650" spans="1:22" ht="18">
      <c r="A650" s="9">
        <v>2009</v>
      </c>
      <c r="B650" s="9">
        <v>10</v>
      </c>
      <c r="C650" s="10">
        <f>P!C651</f>
        <v>39.6</v>
      </c>
      <c r="D650" s="11">
        <f>P!D651</f>
        <v>16.57</v>
      </c>
      <c r="E650" s="56">
        <v>20.2</v>
      </c>
      <c r="F650" s="56">
        <v>12.22</v>
      </c>
      <c r="G650" s="59">
        <v>22.5</v>
      </c>
      <c r="H650" s="9">
        <v>21.4</v>
      </c>
      <c r="I650" s="15">
        <f t="shared" si="149"/>
        <v>21.871514999999999</v>
      </c>
      <c r="J650" s="15">
        <f t="shared" si="148"/>
        <v>4.8841352376990201</v>
      </c>
      <c r="K650" s="15">
        <f t="shared" si="150"/>
        <v>1.9927271769812001</v>
      </c>
      <c r="L650" s="9">
        <v>31</v>
      </c>
      <c r="M650" s="47">
        <f t="shared" si="151"/>
        <v>61.774542486417204</v>
      </c>
      <c r="N650" s="32"/>
      <c r="O650" s="24">
        <f>(D650/5)^1.514</f>
        <v>6.1349876270042509</v>
      </c>
      <c r="P650" s="43"/>
      <c r="R650" s="82">
        <f>16*(10*D650/$P661)^$Q661*$V650</f>
        <v>73.676208317922104</v>
      </c>
      <c r="S650" s="4"/>
      <c r="T650" s="84">
        <v>1.27</v>
      </c>
      <c r="U650" s="84">
        <v>1.31</v>
      </c>
      <c r="V650" s="84">
        <f>($U650+($T650-$U650)*(($U$1-$V$1)/($U$1-$T$1)))</f>
        <v>1.2768584000000001</v>
      </c>
    </row>
    <row r="651" spans="1:22">
      <c r="A651" s="9">
        <v>2009</v>
      </c>
      <c r="B651" s="9">
        <v>11</v>
      </c>
      <c r="C651" s="10">
        <f>P!C652</f>
        <v>57.5</v>
      </c>
      <c r="D651" s="11">
        <f>P!D652</f>
        <v>11.4</v>
      </c>
      <c r="E651" s="56">
        <v>15.88</v>
      </c>
      <c r="F651" s="56" t="s">
        <v>461</v>
      </c>
      <c r="G651" s="59">
        <v>16.3</v>
      </c>
      <c r="H651" s="9">
        <v>15.1</v>
      </c>
      <c r="I651" s="15">
        <f t="shared" si="149"/>
        <v>15.614380000000001</v>
      </c>
      <c r="J651" s="15">
        <f t="shared" si="148"/>
        <v>3.1249416664075045</v>
      </c>
      <c r="K651" s="15">
        <f t="shared" si="150"/>
        <v>1.2749761998942617</v>
      </c>
      <c r="L651" s="67">
        <v>30</v>
      </c>
      <c r="M651" s="47">
        <f t="shared" si="151"/>
        <v>38.249285996827851</v>
      </c>
      <c r="N651" s="32"/>
      <c r="O651" s="24">
        <f t="shared" ref="O651:O661" si="153">(D651/5)^1.514</f>
        <v>3.4826782875962534</v>
      </c>
      <c r="P651" s="90"/>
      <c r="R651" s="82">
        <f>16*(10*D651/$P661)^$Q661*$V651</f>
        <v>34.831954813313935</v>
      </c>
      <c r="S651" s="4"/>
      <c r="T651" s="84">
        <v>1.18</v>
      </c>
      <c r="U651" s="84">
        <v>1.21</v>
      </c>
      <c r="V651" s="84">
        <f>($U651+($T651-$U651)*(($U$1-$V$1)/($U$1-$T$1)))</f>
        <v>1.1851437999999999</v>
      </c>
    </row>
    <row r="652" spans="1:22">
      <c r="A652" s="9">
        <v>2009</v>
      </c>
      <c r="B652" s="9">
        <v>12</v>
      </c>
      <c r="C652" s="10">
        <f>P!C653</f>
        <v>120</v>
      </c>
      <c r="D652" s="11">
        <f>P!D653</f>
        <v>10.17</v>
      </c>
      <c r="E652" s="56">
        <v>12.93</v>
      </c>
      <c r="F652" s="56">
        <v>6.6</v>
      </c>
      <c r="G652" s="59">
        <v>13.6</v>
      </c>
      <c r="H652" s="9">
        <v>12.4</v>
      </c>
      <c r="I652" s="15">
        <f t="shared" si="149"/>
        <v>12.914380000000001</v>
      </c>
      <c r="J652" s="15">
        <f t="shared" si="148"/>
        <v>2.0902379024998634</v>
      </c>
      <c r="K652" s="15">
        <f t="shared" si="150"/>
        <v>0.85281706421994419</v>
      </c>
      <c r="L652" s="67">
        <v>31</v>
      </c>
      <c r="M652" s="47">
        <f t="shared" si="151"/>
        <v>26.437328990818269</v>
      </c>
      <c r="N652" s="32"/>
      <c r="O652" s="24">
        <f t="shared" si="153"/>
        <v>2.9298361694620736</v>
      </c>
      <c r="P652" s="90"/>
      <c r="R652" s="82">
        <f>16*(10*D652/$P661)^$Q661*$V652</f>
        <v>24.877001276621026</v>
      </c>
      <c r="S652" s="4"/>
      <c r="T652" s="84">
        <v>1.04</v>
      </c>
      <c r="U652" s="84">
        <v>1.04</v>
      </c>
      <c r="V652" s="84">
        <f>($U652+($T652-$U652)*(($U$1-$V$1)/($U$1-$T$1)))</f>
        <v>1.04</v>
      </c>
    </row>
    <row r="653" spans="1:22">
      <c r="A653" s="9">
        <v>2010</v>
      </c>
      <c r="B653" s="9">
        <v>1</v>
      </c>
      <c r="C653" s="10">
        <f>P!C654</f>
        <v>36.5</v>
      </c>
      <c r="D653" s="11">
        <f>P!D654</f>
        <v>6.65</v>
      </c>
      <c r="E653" s="56" t="s">
        <v>130</v>
      </c>
      <c r="F653" s="56">
        <v>3.16</v>
      </c>
      <c r="G653" s="59">
        <v>15</v>
      </c>
      <c r="H653" s="9">
        <v>13.8</v>
      </c>
      <c r="I653" s="15">
        <f t="shared" si="149"/>
        <v>14.314380000000002</v>
      </c>
      <c r="J653" s="15">
        <f t="shared" si="148"/>
        <v>1.8356121067931466</v>
      </c>
      <c r="K653" s="15">
        <f t="shared" si="150"/>
        <v>0.7489297395716038</v>
      </c>
      <c r="L653" s="67">
        <v>31</v>
      </c>
      <c r="M653" s="47">
        <f t="shared" si="151"/>
        <v>23.216821926719717</v>
      </c>
      <c r="N653" s="32"/>
      <c r="O653" s="24">
        <f t="shared" si="153"/>
        <v>1.5399668936148496</v>
      </c>
      <c r="P653" s="90"/>
      <c r="R653" s="82">
        <f>16*(10*D653/$P661)^$Q661*$V653</f>
        <v>10.633396461929925</v>
      </c>
      <c r="S653" s="4"/>
      <c r="T653" s="84">
        <v>0.96</v>
      </c>
      <c r="U653" s="84">
        <v>0.94</v>
      </c>
      <c r="V653" s="84">
        <f>($U653+($T653-$U653)*(($U$1-$V$1)/($U$1-$T$1)))</f>
        <v>0.95657079999999994</v>
      </c>
    </row>
    <row r="654" spans="1:22">
      <c r="A654" s="9">
        <v>2010</v>
      </c>
      <c r="B654" s="9">
        <v>2</v>
      </c>
      <c r="C654" s="10">
        <f>P!C655</f>
        <v>155</v>
      </c>
      <c r="D654" s="11">
        <f>P!D655</f>
        <v>7.88</v>
      </c>
      <c r="E654" s="56" t="s">
        <v>143</v>
      </c>
      <c r="F654" s="56">
        <v>4.16</v>
      </c>
      <c r="G654" s="59">
        <v>20.04</v>
      </c>
      <c r="H654" s="9">
        <v>19.2</v>
      </c>
      <c r="I654" s="15">
        <f t="shared" si="149"/>
        <v>19.560065999999999</v>
      </c>
      <c r="J654" s="15">
        <f t="shared" si="148"/>
        <v>3.0434971997266964</v>
      </c>
      <c r="K654" s="15">
        <f t="shared" si="150"/>
        <v>1.241746857488492</v>
      </c>
      <c r="L654" s="67">
        <v>29</v>
      </c>
      <c r="M654" s="47">
        <f t="shared" si="151"/>
        <v>36.010658867166271</v>
      </c>
      <c r="N654" s="32"/>
      <c r="O654" s="24">
        <f t="shared" si="153"/>
        <v>1.9911322504976983</v>
      </c>
      <c r="P654" s="90"/>
      <c r="R654" s="82">
        <f>16*(10*D654/$P661)^$Q661*$V654</f>
        <v>12.42744129563213</v>
      </c>
      <c r="S654" s="4"/>
      <c r="T654" s="84">
        <v>0.83</v>
      </c>
      <c r="U654" s="84">
        <v>0.79</v>
      </c>
      <c r="V654" s="84">
        <f>($U654+($T654-$U654)*(($U$1-$V$1)/($U$1-$T$1)))</f>
        <v>0.82314159999999992</v>
      </c>
    </row>
    <row r="655" spans="1:22">
      <c r="A655" s="9">
        <v>2010</v>
      </c>
      <c r="B655" s="9">
        <v>3</v>
      </c>
      <c r="C655" s="10">
        <f>P!C656</f>
        <v>48.7</v>
      </c>
      <c r="D655" s="11">
        <f>P!D656</f>
        <v>8.83</v>
      </c>
      <c r="E655" s="56" t="s">
        <v>384</v>
      </c>
      <c r="F655" s="56">
        <v>5.01</v>
      </c>
      <c r="G655" s="59">
        <v>27.2</v>
      </c>
      <c r="H655" s="9">
        <v>26.3</v>
      </c>
      <c r="I655" s="15">
        <f t="shared" si="149"/>
        <v>26.685785000000003</v>
      </c>
      <c r="J655" s="15">
        <f t="shared" si="148"/>
        <v>4.3582665250947423</v>
      </c>
      <c r="K655" s="15">
        <f t="shared" si="150"/>
        <v>1.7781727422386548</v>
      </c>
      <c r="L655" s="67">
        <v>31</v>
      </c>
      <c r="M655" s="47">
        <f t="shared" si="151"/>
        <v>55.123355009398303</v>
      </c>
      <c r="N655" s="32"/>
      <c r="O655" s="24">
        <f t="shared" si="153"/>
        <v>2.3656142010873267</v>
      </c>
      <c r="P655" s="90"/>
      <c r="R655" s="82">
        <f>16*(10*D655/$P661)^$Q661*$V655</f>
        <v>14.825644837394126</v>
      </c>
      <c r="S655" s="4"/>
      <c r="T655" s="84">
        <v>0.81</v>
      </c>
      <c r="U655" s="84">
        <v>0.75</v>
      </c>
      <c r="V655" s="84">
        <f t="shared" ref="V655:V661" si="154">($U655+($T655-$U655)*(($U$1-$V$1)/($U$1-$T$1)))</f>
        <v>0.79971239999999999</v>
      </c>
    </row>
    <row r="656" spans="1:22">
      <c r="A656" s="9">
        <v>2010</v>
      </c>
      <c r="B656" s="9">
        <v>4</v>
      </c>
      <c r="C656" s="10">
        <f>P!C657</f>
        <v>24.6</v>
      </c>
      <c r="D656" s="11">
        <f>P!D657</f>
        <v>15.49</v>
      </c>
      <c r="E656" s="56" t="s">
        <v>383</v>
      </c>
      <c r="F656" s="56">
        <v>8.98</v>
      </c>
      <c r="G656" s="59">
        <v>34.700000000000003</v>
      </c>
      <c r="H656" s="9">
        <v>34.1</v>
      </c>
      <c r="I656" s="15">
        <f t="shared" si="149"/>
        <v>34.357190000000003</v>
      </c>
      <c r="J656" s="15">
        <f t="shared" si="148"/>
        <v>8.3726703119030148</v>
      </c>
      <c r="K656" s="15">
        <f t="shared" si="150"/>
        <v>3.41604948725643</v>
      </c>
      <c r="L656" s="67">
        <v>30</v>
      </c>
      <c r="M656" s="47">
        <f t="shared" si="151"/>
        <v>102.4814846176929</v>
      </c>
      <c r="N656" s="32"/>
      <c r="O656" s="24">
        <f t="shared" si="153"/>
        <v>5.5398404869754163</v>
      </c>
      <c r="P656" s="90"/>
      <c r="R656" s="82">
        <f>16*(10*D656/$P661)^$Q661*$V656</f>
        <v>42.569894824454693</v>
      </c>
      <c r="S656" s="4"/>
      <c r="T656" s="84">
        <v>0.84</v>
      </c>
      <c r="U656" s="84">
        <v>0.8</v>
      </c>
      <c r="V656" s="84">
        <f t="shared" si="154"/>
        <v>0.83314159999999993</v>
      </c>
    </row>
    <row r="657" spans="1:22">
      <c r="A657" s="9">
        <v>2010</v>
      </c>
      <c r="B657" s="9">
        <v>5</v>
      </c>
      <c r="C657" s="10">
        <f>P!C658</f>
        <v>19.2</v>
      </c>
      <c r="D657" s="11">
        <f>P!D658</f>
        <v>20.67</v>
      </c>
      <c r="E657" s="56" t="s">
        <v>382</v>
      </c>
      <c r="F657" s="56">
        <v>13.19</v>
      </c>
      <c r="G657" s="59">
        <v>39.700000000000003</v>
      </c>
      <c r="H657" s="9">
        <v>39.5</v>
      </c>
      <c r="I657" s="15">
        <f t="shared" si="149"/>
        <v>39.585729999999998</v>
      </c>
      <c r="J657" s="15">
        <f t="shared" si="148"/>
        <v>11.60619466641962</v>
      </c>
      <c r="K657" s="15">
        <f t="shared" si="150"/>
        <v>4.7353274238992045</v>
      </c>
      <c r="L657" s="67">
        <v>31</v>
      </c>
      <c r="M657" s="47">
        <f t="shared" si="151"/>
        <v>146.79515014087534</v>
      </c>
      <c r="N657" s="32"/>
      <c r="O657" s="24">
        <f t="shared" si="153"/>
        <v>8.5740279527535517</v>
      </c>
      <c r="P657" s="90"/>
      <c r="R657" s="82">
        <f>16*(10*D657/$P661)^$Q661*$V657</f>
        <v>71.066835616782953</v>
      </c>
      <c r="S657" s="4"/>
      <c r="T657" s="84">
        <v>0.83</v>
      </c>
      <c r="U657" s="84">
        <v>0.81</v>
      </c>
      <c r="V657" s="84">
        <f t="shared" si="154"/>
        <v>0.82657079999999994</v>
      </c>
    </row>
    <row r="658" spans="1:22">
      <c r="A658" s="9">
        <v>2010</v>
      </c>
      <c r="B658" s="9">
        <v>6</v>
      </c>
      <c r="C658" s="10">
        <f>P!C659</f>
        <v>46</v>
      </c>
      <c r="D658" s="11">
        <f>P!D659</f>
        <v>24.77</v>
      </c>
      <c r="E658" s="56" t="s">
        <v>381</v>
      </c>
      <c r="F658" s="56">
        <v>18.440000000000001</v>
      </c>
      <c r="G658" s="59">
        <v>41.9</v>
      </c>
      <c r="H658" s="9">
        <v>41.9</v>
      </c>
      <c r="I658" s="15">
        <f t="shared" si="149"/>
        <v>41.9</v>
      </c>
      <c r="J658" s="15">
        <f t="shared" si="148"/>
        <v>12.684532201067389</v>
      </c>
      <c r="K658" s="15">
        <f t="shared" si="150"/>
        <v>5.1752891380354944</v>
      </c>
      <c r="L658" s="67">
        <v>30</v>
      </c>
      <c r="M658" s="47">
        <f t="shared" si="151"/>
        <v>155.25867414106483</v>
      </c>
      <c r="N658" s="32"/>
      <c r="O658" s="24">
        <f t="shared" si="153"/>
        <v>11.276216027494939</v>
      </c>
      <c r="P658" s="91"/>
      <c r="R658" s="82">
        <f>16*(10*D658/$P661)^$Q661*$V658</f>
        <v>122.53422437169269</v>
      </c>
      <c r="S658" s="4"/>
      <c r="T658" s="84">
        <v>1.03</v>
      </c>
      <c r="U658" s="84">
        <v>1.02</v>
      </c>
      <c r="V658" s="84">
        <f t="shared" si="154"/>
        <v>1.0282854000000001</v>
      </c>
    </row>
    <row r="659" spans="1:22">
      <c r="A659" s="9">
        <v>2010</v>
      </c>
      <c r="B659" s="9">
        <v>7</v>
      </c>
      <c r="C659" s="10">
        <f>P!C660</f>
        <v>45.3</v>
      </c>
      <c r="D659" s="11">
        <f>P!D660</f>
        <v>27.27</v>
      </c>
      <c r="E659" s="56">
        <v>31.17</v>
      </c>
      <c r="F659" s="56">
        <v>20.41</v>
      </c>
      <c r="G659" s="59">
        <v>40.799999999999997</v>
      </c>
      <c r="H659" s="9">
        <v>40.799999999999997</v>
      </c>
      <c r="I659" s="15">
        <f t="shared" si="149"/>
        <v>40.799999999999997</v>
      </c>
      <c r="J659" s="15">
        <f t="shared" si="148"/>
        <v>13.873361179015294</v>
      </c>
      <c r="K659" s="15">
        <f t="shared" si="150"/>
        <v>5.6603313610382395</v>
      </c>
      <c r="L659" s="67">
        <v>31</v>
      </c>
      <c r="M659" s="47">
        <f t="shared" si="151"/>
        <v>175.47027219218543</v>
      </c>
      <c r="N659" s="32"/>
      <c r="O659" s="24">
        <f t="shared" si="153"/>
        <v>13.043276843598264</v>
      </c>
      <c r="P659" s="91"/>
      <c r="R659" s="82">
        <f>16*(10*D659/$P661)^$Q661*$V659</f>
        <v>157.80970811528888</v>
      </c>
      <c r="S659" s="4"/>
      <c r="T659" s="84">
        <v>1.1100000000000001</v>
      </c>
      <c r="U659" s="84">
        <v>1.1299999999999999</v>
      </c>
      <c r="V659" s="84">
        <f t="shared" si="154"/>
        <v>1.1134292000000001</v>
      </c>
    </row>
    <row r="660" spans="1:22">
      <c r="A660" s="9">
        <v>2010</v>
      </c>
      <c r="B660" s="9">
        <v>8</v>
      </c>
      <c r="C660" s="10">
        <f>P!C661</f>
        <v>0</v>
      </c>
      <c r="D660" s="11">
        <f>P!D661</f>
        <v>29.36</v>
      </c>
      <c r="E660" s="56">
        <v>33.89</v>
      </c>
      <c r="F660" s="56">
        <v>22.54</v>
      </c>
      <c r="G660" s="59">
        <v>36.700000000000003</v>
      </c>
      <c r="H660" s="9">
        <v>36.299999999999997</v>
      </c>
      <c r="I660" s="15">
        <f t="shared" si="149"/>
        <v>36.47146</v>
      </c>
      <c r="J660" s="15">
        <f t="shared" si="148"/>
        <v>13.327623397149809</v>
      </c>
      <c r="K660" s="15">
        <f t="shared" si="150"/>
        <v>5.4376703460371214</v>
      </c>
      <c r="L660" s="67">
        <v>31</v>
      </c>
      <c r="M660" s="47">
        <f t="shared" si="151"/>
        <v>168.56778072715076</v>
      </c>
      <c r="N660" s="32"/>
      <c r="O660" s="24">
        <f t="shared" si="153"/>
        <v>14.58619700691556</v>
      </c>
      <c r="P660" s="91"/>
      <c r="R660" s="82">
        <f>16*(10*D660/$P661)^$Q661*$V660</f>
        <v>201.90147352938396</v>
      </c>
      <c r="S660" s="4"/>
      <c r="T660" s="84">
        <v>1.24</v>
      </c>
      <c r="U660" s="84">
        <v>1.28</v>
      </c>
      <c r="V660" s="84">
        <f t="shared" si="154"/>
        <v>1.2468584</v>
      </c>
    </row>
    <row r="661" spans="1:22" s="64" customFormat="1">
      <c r="A661" s="62">
        <v>2010</v>
      </c>
      <c r="B661" s="62">
        <v>9</v>
      </c>
      <c r="C661" s="10">
        <f>P!C662</f>
        <v>41.6</v>
      </c>
      <c r="D661" s="11">
        <f>P!D662</f>
        <v>22.75</v>
      </c>
      <c r="E661" s="65">
        <v>27.4</v>
      </c>
      <c r="F661" s="65">
        <v>16.760000000000002</v>
      </c>
      <c r="G661" s="63">
        <v>30</v>
      </c>
      <c r="H661" s="62">
        <v>29.2</v>
      </c>
      <c r="I661" s="12">
        <f t="shared" si="149"/>
        <v>29.542919999999999</v>
      </c>
      <c r="J661" s="12">
        <f t="shared" si="148"/>
        <v>8.987583266519664</v>
      </c>
      <c r="K661" s="15">
        <f t="shared" si="150"/>
        <v>3.6669339727400225</v>
      </c>
      <c r="L661" s="12">
        <v>30</v>
      </c>
      <c r="M661" s="47">
        <f t="shared" si="151"/>
        <v>110.00801918220067</v>
      </c>
      <c r="N661" s="31">
        <f>SUM(M650:M661)</f>
        <v>1099.3933742785175</v>
      </c>
      <c r="O661" s="48">
        <f t="shared" si="153"/>
        <v>9.9135512143567208</v>
      </c>
      <c r="P661" s="49">
        <f>SUM(O650:O661)</f>
        <v>81.377324961356905</v>
      </c>
      <c r="Q661" s="81">
        <f>6.75*10^(-7)*P661^3-7.71*10^(-5)*P661^2+1.792*10^(-2)*P661+0.49239</f>
        <v>1.8038539350777159</v>
      </c>
      <c r="R661" s="85">
        <f>16*(10*D661/$P661)^$Q661*$V661</f>
        <v>128.46576764731088</v>
      </c>
      <c r="S661" s="93">
        <f>SUM(R650:R661)</f>
        <v>895.61955110772737</v>
      </c>
      <c r="T661" s="95">
        <v>1.25</v>
      </c>
      <c r="U661" s="95">
        <v>1.29</v>
      </c>
      <c r="V661" s="95">
        <f t="shared" si="154"/>
        <v>1.2568584</v>
      </c>
    </row>
    <row r="662" spans="1:22" ht="18">
      <c r="A662" s="9">
        <v>2010</v>
      </c>
      <c r="B662" s="9">
        <v>10</v>
      </c>
      <c r="C662" s="10">
        <f>P!C663</f>
        <v>134.19999999999999</v>
      </c>
      <c r="D662" s="11">
        <f>P!D663</f>
        <v>15.34</v>
      </c>
      <c r="E662" s="56">
        <v>17.79</v>
      </c>
      <c r="F662" s="56">
        <v>11.63</v>
      </c>
      <c r="G662" s="59">
        <v>22.5</v>
      </c>
      <c r="H662" s="9">
        <v>21.4</v>
      </c>
      <c r="I662" s="15">
        <f t="shared" si="149"/>
        <v>21.871514999999999</v>
      </c>
      <c r="J662" s="15">
        <f t="shared" si="148"/>
        <v>4.1376100973898104</v>
      </c>
      <c r="K662" s="15">
        <f t="shared" si="150"/>
        <v>1.6881449197350427</v>
      </c>
      <c r="L662" s="9">
        <v>31</v>
      </c>
      <c r="M662" s="47">
        <f t="shared" si="151"/>
        <v>52.33249251178632</v>
      </c>
      <c r="N662" s="32"/>
      <c r="O662" s="24">
        <f>(D662/5)^1.514</f>
        <v>5.4588229392619105</v>
      </c>
      <c r="P662" s="43"/>
      <c r="R662" s="82">
        <f>16*(10*D662/$P673)^$Q673*$V662</f>
        <v>66.578324811943517</v>
      </c>
      <c r="S662" s="4"/>
      <c r="T662" s="84">
        <v>1.27</v>
      </c>
      <c r="U662" s="84">
        <v>1.31</v>
      </c>
      <c r="V662" s="84">
        <f>($U662+($T662-$U662)*(($U$1-$V$1)/($U$1-$T$1)))</f>
        <v>1.2768584000000001</v>
      </c>
    </row>
    <row r="663" spans="1:22">
      <c r="A663" s="9">
        <v>2010</v>
      </c>
      <c r="B663" s="9">
        <v>11</v>
      </c>
      <c r="C663" s="10">
        <f>P!C664</f>
        <v>51.4</v>
      </c>
      <c r="D663" s="11">
        <f>P!D664</f>
        <v>15.34</v>
      </c>
      <c r="E663" s="56">
        <v>19.059999999999999</v>
      </c>
      <c r="F663" s="56">
        <v>10.93</v>
      </c>
      <c r="G663" s="59">
        <v>16.3</v>
      </c>
      <c r="H663" s="9">
        <v>15.1</v>
      </c>
      <c r="I663" s="15">
        <f t="shared" si="149"/>
        <v>15.614380000000001</v>
      </c>
      <c r="J663" s="15">
        <f t="shared" si="148"/>
        <v>3.3935195639397544</v>
      </c>
      <c r="K663" s="15">
        <f t="shared" si="150"/>
        <v>1.3845559820874198</v>
      </c>
      <c r="L663" s="67">
        <v>30</v>
      </c>
      <c r="M663" s="47">
        <f t="shared" si="151"/>
        <v>41.536679462622594</v>
      </c>
      <c r="N663" s="32"/>
      <c r="O663" s="24">
        <f t="shared" ref="O663:O673" si="155">(D663/5)^1.514</f>
        <v>5.4588229392619105</v>
      </c>
      <c r="P663" s="90"/>
      <c r="R663" s="82">
        <f>16*(10*D663/$P673)^$Q673*$V663</f>
        <v>61.796115266392121</v>
      </c>
      <c r="S663" s="4"/>
      <c r="T663" s="84">
        <v>1.18</v>
      </c>
      <c r="U663" s="84">
        <v>1.21</v>
      </c>
      <c r="V663" s="84">
        <f>($U663+($T663-$U663)*(($U$1-$V$1)/($U$1-$T$1)))</f>
        <v>1.1851437999999999</v>
      </c>
    </row>
    <row r="664" spans="1:22">
      <c r="A664" s="9">
        <v>2010</v>
      </c>
      <c r="B664" s="9">
        <v>12</v>
      </c>
      <c r="C664" s="10">
        <f>P!C665</f>
        <v>48.4</v>
      </c>
      <c r="D664" s="11">
        <f>P!D665</f>
        <v>9.51</v>
      </c>
      <c r="E664" s="56">
        <v>12.68</v>
      </c>
      <c r="F664" s="56">
        <v>6.39</v>
      </c>
      <c r="G664" s="59">
        <v>13.6</v>
      </c>
      <c r="H664" s="9">
        <v>12.4</v>
      </c>
      <c r="I664" s="15">
        <f t="shared" si="149"/>
        <v>12.914380000000001</v>
      </c>
      <c r="J664" s="15">
        <f t="shared" si="148"/>
        <v>2.0344565548074165</v>
      </c>
      <c r="K664" s="15">
        <f t="shared" si="150"/>
        <v>0.83005827436142587</v>
      </c>
      <c r="L664" s="67">
        <v>31</v>
      </c>
      <c r="M664" s="47">
        <f t="shared" si="151"/>
        <v>25.731806505204201</v>
      </c>
      <c r="N664" s="32"/>
      <c r="O664" s="24">
        <f t="shared" si="155"/>
        <v>2.6468218799334515</v>
      </c>
      <c r="P664" s="90"/>
      <c r="R664" s="82">
        <f>16*(10*D664/$P673)^$Q673*$V664</f>
        <v>23.658971800986105</v>
      </c>
      <c r="S664" s="4"/>
      <c r="T664" s="84">
        <v>1.04</v>
      </c>
      <c r="U664" s="84">
        <v>1.04</v>
      </c>
      <c r="V664" s="84">
        <f>($U664+($T664-$U664)*(($U$1-$V$1)/($U$1-$T$1)))</f>
        <v>1.04</v>
      </c>
    </row>
    <row r="665" spans="1:22">
      <c r="A665" s="9">
        <v>2011</v>
      </c>
      <c r="B665" s="9">
        <v>1</v>
      </c>
      <c r="C665" s="10">
        <f>P!C666</f>
        <v>41.8</v>
      </c>
      <c r="D665" s="11">
        <f>P!D666</f>
        <v>4.63</v>
      </c>
      <c r="E665" s="56" t="s">
        <v>380</v>
      </c>
      <c r="F665" s="56">
        <v>1.23</v>
      </c>
      <c r="G665" s="59">
        <v>15</v>
      </c>
      <c r="H665" s="9">
        <v>13.8</v>
      </c>
      <c r="I665" s="15">
        <f t="shared" si="149"/>
        <v>14.314380000000002</v>
      </c>
      <c r="J665" s="15">
        <f t="shared" si="148"/>
        <v>1.9815083188455604</v>
      </c>
      <c r="K665" s="15">
        <f t="shared" si="150"/>
        <v>0.80845539408898859</v>
      </c>
      <c r="L665" s="67">
        <v>31</v>
      </c>
      <c r="M665" s="47">
        <f t="shared" si="151"/>
        <v>25.062117216758647</v>
      </c>
      <c r="N665" s="32"/>
      <c r="O665" s="24">
        <f t="shared" si="155"/>
        <v>0.89012097268769041</v>
      </c>
      <c r="P665" s="90"/>
      <c r="R665" s="82">
        <f>16*(10*D665/$P673)^$Q673*$V665</f>
        <v>6.2427216686000824</v>
      </c>
      <c r="S665" s="4"/>
      <c r="T665" s="84">
        <v>0.96</v>
      </c>
      <c r="U665" s="84">
        <v>0.94</v>
      </c>
      <c r="V665" s="84">
        <f>($U665+($T665-$U665)*(($U$1-$V$1)/($U$1-$T$1)))</f>
        <v>0.95657079999999994</v>
      </c>
    </row>
    <row r="666" spans="1:22">
      <c r="A666" s="9">
        <v>2011</v>
      </c>
      <c r="B666" s="9">
        <v>2</v>
      </c>
      <c r="C666" s="10">
        <f>P!C667</f>
        <v>11.3</v>
      </c>
      <c r="D666" s="11">
        <f>P!D667</f>
        <v>5.0199999999999996</v>
      </c>
      <c r="E666" s="56" t="s">
        <v>379</v>
      </c>
      <c r="F666" s="56">
        <v>0.89</v>
      </c>
      <c r="G666" s="59">
        <v>20.04</v>
      </c>
      <c r="H666" s="9">
        <v>19.2</v>
      </c>
      <c r="I666" s="15">
        <f t="shared" si="149"/>
        <v>19.560065999999999</v>
      </c>
      <c r="J666" s="15">
        <f t="shared" si="148"/>
        <v>2.9789954350344701</v>
      </c>
      <c r="K666" s="15">
        <f t="shared" si="150"/>
        <v>1.2154301374940637</v>
      </c>
      <c r="L666" s="67">
        <v>29</v>
      </c>
      <c r="M666" s="47">
        <f t="shared" si="151"/>
        <v>35.247473987327851</v>
      </c>
      <c r="N666" s="32"/>
      <c r="O666" s="24">
        <f t="shared" si="155"/>
        <v>1.0060622215398147</v>
      </c>
      <c r="P666" s="90"/>
      <c r="R666" s="82">
        <f>16*(10*D666/$P673)^$Q673*$V666</f>
        <v>6.1810635600838175</v>
      </c>
      <c r="S666" s="4"/>
      <c r="T666" s="84">
        <v>0.83</v>
      </c>
      <c r="U666" s="84">
        <v>0.79</v>
      </c>
      <c r="V666" s="84">
        <f>($U666+($T666-$U666)*(($U$1-$V$1)/($U$1-$T$1)))</f>
        <v>0.82314159999999992</v>
      </c>
    </row>
    <row r="667" spans="1:22">
      <c r="A667" s="9">
        <v>2011</v>
      </c>
      <c r="B667" s="9">
        <v>3</v>
      </c>
      <c r="C667" s="10">
        <f>P!C668</f>
        <v>4.5</v>
      </c>
      <c r="D667" s="11">
        <f>P!D668</f>
        <v>8.4499999999999993</v>
      </c>
      <c r="E667" s="56" t="s">
        <v>378</v>
      </c>
      <c r="F667" s="56">
        <v>3.79</v>
      </c>
      <c r="G667" s="59">
        <v>27.2</v>
      </c>
      <c r="H667" s="9">
        <v>26.3</v>
      </c>
      <c r="I667" s="15">
        <f t="shared" si="149"/>
        <v>26.685785000000003</v>
      </c>
      <c r="J667" s="15">
        <f t="shared" si="148"/>
        <v>4.6416904314828997</v>
      </c>
      <c r="K667" s="15">
        <f t="shared" si="150"/>
        <v>1.893809696045023</v>
      </c>
      <c r="L667" s="67">
        <v>31</v>
      </c>
      <c r="M667" s="47">
        <f t="shared" si="151"/>
        <v>58.708100577395712</v>
      </c>
      <c r="N667" s="32"/>
      <c r="O667" s="24">
        <f t="shared" si="155"/>
        <v>2.2131990278869611</v>
      </c>
      <c r="P667" s="90"/>
      <c r="R667" s="82">
        <f>16*(10*D667/$P673)^$Q673*$V667</f>
        <v>14.820351327054718</v>
      </c>
      <c r="S667" s="4"/>
      <c r="T667" s="84">
        <v>0.81</v>
      </c>
      <c r="U667" s="84">
        <v>0.75</v>
      </c>
      <c r="V667" s="84">
        <f t="shared" ref="V667:V673" si="156">($U667+($T667-$U667)*(($U$1-$V$1)/($U$1-$T$1)))</f>
        <v>0.79971239999999999</v>
      </c>
    </row>
    <row r="668" spans="1:22">
      <c r="A668" s="9">
        <v>2011</v>
      </c>
      <c r="B668" s="9">
        <v>4</v>
      </c>
      <c r="C668" s="10">
        <f>P!C669</f>
        <v>40.9</v>
      </c>
      <c r="D668" s="11">
        <f>P!D669</f>
        <v>12.15</v>
      </c>
      <c r="E668" s="56" t="s">
        <v>239</v>
      </c>
      <c r="F668" s="56">
        <v>6.37</v>
      </c>
      <c r="G668" s="59">
        <v>34.700000000000003</v>
      </c>
      <c r="H668" s="9">
        <v>34.1</v>
      </c>
      <c r="I668" s="15">
        <f t="shared" si="149"/>
        <v>34.357190000000003</v>
      </c>
      <c r="J668" s="15">
        <f t="shared" si="148"/>
        <v>7.3405708602936866</v>
      </c>
      <c r="K668" s="15">
        <f t="shared" si="150"/>
        <v>2.9949529109998241</v>
      </c>
      <c r="L668" s="67">
        <v>30</v>
      </c>
      <c r="M668" s="47">
        <f t="shared" si="151"/>
        <v>89.848587329994729</v>
      </c>
      <c r="N668" s="32"/>
      <c r="O668" s="24">
        <f t="shared" si="155"/>
        <v>3.8353755753850813</v>
      </c>
      <c r="P668" s="90"/>
      <c r="R668" s="82">
        <f>16*(10*D668/$P673)^$Q673*$V668</f>
        <v>28.99074941911314</v>
      </c>
      <c r="S668" s="4"/>
      <c r="T668" s="84">
        <v>0.84</v>
      </c>
      <c r="U668" s="84">
        <v>0.8</v>
      </c>
      <c r="V668" s="84">
        <f t="shared" si="156"/>
        <v>0.83314159999999993</v>
      </c>
    </row>
    <row r="669" spans="1:22">
      <c r="A669" s="9">
        <v>2011</v>
      </c>
      <c r="B669" s="9">
        <v>5</v>
      </c>
      <c r="C669" s="10">
        <f>P!C670</f>
        <v>45.4</v>
      </c>
      <c r="D669" s="11">
        <f>P!D670</f>
        <v>18.829999999999998</v>
      </c>
      <c r="E669" s="56" t="s">
        <v>377</v>
      </c>
      <c r="F669" s="56">
        <v>12.53</v>
      </c>
      <c r="G669" s="59">
        <v>39.700000000000003</v>
      </c>
      <c r="H669" s="9">
        <v>39.5</v>
      </c>
      <c r="I669" s="15">
        <f t="shared" si="149"/>
        <v>39.585729999999998</v>
      </c>
      <c r="J669" s="15">
        <f t="shared" si="148"/>
        <v>10.868401437302131</v>
      </c>
      <c r="K669" s="15">
        <f t="shared" si="150"/>
        <v>4.4343077864192688</v>
      </c>
      <c r="L669" s="67">
        <v>31</v>
      </c>
      <c r="M669" s="47">
        <f t="shared" si="151"/>
        <v>137.46354137899732</v>
      </c>
      <c r="N669" s="32"/>
      <c r="O669" s="24">
        <f t="shared" si="155"/>
        <v>7.4453102190629421</v>
      </c>
      <c r="P669" s="90"/>
      <c r="R669" s="82">
        <f>16*(10*D669/$P673)^$Q673*$V669</f>
        <v>61.505360618716651</v>
      </c>
      <c r="S669" s="4"/>
      <c r="T669" s="84">
        <v>0.83</v>
      </c>
      <c r="U669" s="84">
        <v>0.81</v>
      </c>
      <c r="V669" s="84">
        <f t="shared" si="156"/>
        <v>0.82657079999999994</v>
      </c>
    </row>
    <row r="670" spans="1:22">
      <c r="A670" s="9">
        <v>2011</v>
      </c>
      <c r="B670" s="9">
        <v>6</v>
      </c>
      <c r="C670" s="10">
        <f>P!C671</f>
        <v>25.2</v>
      </c>
      <c r="D670" s="11">
        <f>P!D671</f>
        <v>24.36</v>
      </c>
      <c r="E670" s="56" t="s">
        <v>376</v>
      </c>
      <c r="F670" s="56">
        <v>16.940000000000001</v>
      </c>
      <c r="G670" s="59">
        <v>41.9</v>
      </c>
      <c r="H670" s="9">
        <v>41.9</v>
      </c>
      <c r="I670" s="15">
        <f t="shared" si="149"/>
        <v>41.9</v>
      </c>
      <c r="J670" s="15">
        <f t="shared" si="148"/>
        <v>13.826005995833086</v>
      </c>
      <c r="K670" s="15">
        <f t="shared" si="150"/>
        <v>5.6410104462998989</v>
      </c>
      <c r="L670" s="67">
        <v>30</v>
      </c>
      <c r="M670" s="47">
        <f t="shared" si="151"/>
        <v>169.23031338899696</v>
      </c>
      <c r="N670" s="32"/>
      <c r="O670" s="24">
        <f t="shared" si="155"/>
        <v>10.994837660357454</v>
      </c>
      <c r="P670" s="91"/>
      <c r="R670" s="82">
        <f>16*(10*D670/$P673)^$Q673*$V670</f>
        <v>119.60431957504416</v>
      </c>
      <c r="S670" s="4"/>
      <c r="T670" s="84">
        <v>1.03</v>
      </c>
      <c r="U670" s="84">
        <v>1.02</v>
      </c>
      <c r="V670" s="84">
        <f t="shared" si="156"/>
        <v>1.0282854000000001</v>
      </c>
    </row>
    <row r="671" spans="1:22">
      <c r="A671" s="9">
        <v>2011</v>
      </c>
      <c r="B671" s="9">
        <v>7</v>
      </c>
      <c r="C671" s="10">
        <f>P!C672</f>
        <v>10.7</v>
      </c>
      <c r="D671" s="11">
        <f>P!D672</f>
        <v>28.41</v>
      </c>
      <c r="E671" s="56">
        <v>32.72</v>
      </c>
      <c r="F671" s="56">
        <v>20.27</v>
      </c>
      <c r="G671" s="59">
        <v>40.799999999999997</v>
      </c>
      <c r="H671" s="9">
        <v>40.799999999999997</v>
      </c>
      <c r="I671" s="15">
        <f t="shared" si="149"/>
        <v>40.799999999999997</v>
      </c>
      <c r="J671" s="15">
        <f t="shared" si="148"/>
        <v>15.300606401540835</v>
      </c>
      <c r="K671" s="15">
        <f t="shared" si="150"/>
        <v>6.2426474118286599</v>
      </c>
      <c r="L671" s="67">
        <v>31</v>
      </c>
      <c r="M671" s="47">
        <f t="shared" si="151"/>
        <v>193.52206976668845</v>
      </c>
      <c r="N671" s="32"/>
      <c r="O671" s="24">
        <f t="shared" si="155"/>
        <v>13.877615843384691</v>
      </c>
      <c r="P671" s="91"/>
      <c r="R671" s="82">
        <f>16*(10*D671/$P673)^$Q673*$V671</f>
        <v>169.11092258010638</v>
      </c>
      <c r="S671" s="4"/>
      <c r="T671" s="84">
        <v>1.1100000000000001</v>
      </c>
      <c r="U671" s="84">
        <v>1.1299999999999999</v>
      </c>
      <c r="V671" s="84">
        <f t="shared" si="156"/>
        <v>1.1134292000000001</v>
      </c>
    </row>
    <row r="672" spans="1:22">
      <c r="A672" s="9">
        <v>2011</v>
      </c>
      <c r="B672" s="9">
        <v>8</v>
      </c>
      <c r="C672" s="10">
        <f>P!C673</f>
        <v>3.2</v>
      </c>
      <c r="D672" s="11">
        <f>P!D673</f>
        <v>27.07</v>
      </c>
      <c r="E672" s="56">
        <v>32.31</v>
      </c>
      <c r="F672" s="56">
        <v>19.600000000000001</v>
      </c>
      <c r="G672" s="59">
        <v>36.700000000000003</v>
      </c>
      <c r="H672" s="9">
        <v>36.299999999999997</v>
      </c>
      <c r="I672" s="15">
        <f t="shared" si="149"/>
        <v>36.47146</v>
      </c>
      <c r="J672" s="15">
        <f t="shared" si="148"/>
        <v>13.418681038800697</v>
      </c>
      <c r="K672" s="15">
        <f t="shared" si="150"/>
        <v>5.4748218638306838</v>
      </c>
      <c r="L672" s="67">
        <v>31</v>
      </c>
      <c r="M672" s="47">
        <f t="shared" si="151"/>
        <v>169.71947777875118</v>
      </c>
      <c r="N672" s="32"/>
      <c r="O672" s="24">
        <f t="shared" si="155"/>
        <v>12.898720513711343</v>
      </c>
      <c r="P672" s="91"/>
      <c r="R672" s="82">
        <f>16*(10*D672/$P673)^$Q673*$V672</f>
        <v>174.15036112613646</v>
      </c>
      <c r="S672" s="4"/>
      <c r="T672" s="84">
        <v>1.24</v>
      </c>
      <c r="U672" s="84">
        <v>1.28</v>
      </c>
      <c r="V672" s="84">
        <f t="shared" si="156"/>
        <v>1.2468584</v>
      </c>
    </row>
    <row r="673" spans="1:22" s="2" customFormat="1">
      <c r="A673" s="12">
        <v>2011</v>
      </c>
      <c r="B673" s="12">
        <v>9</v>
      </c>
      <c r="C673" s="10">
        <f>P!C674</f>
        <v>9.6999999999999993</v>
      </c>
      <c r="D673" s="11">
        <f>P!D674</f>
        <v>24.24</v>
      </c>
      <c r="E673" s="57">
        <v>30.03</v>
      </c>
      <c r="F673" s="57">
        <v>17.100000000000001</v>
      </c>
      <c r="G673" s="60">
        <v>30</v>
      </c>
      <c r="H673" s="12">
        <v>29.2</v>
      </c>
      <c r="I673" s="12">
        <f t="shared" si="149"/>
        <v>29.542919999999999</v>
      </c>
      <c r="J673" s="12">
        <f t="shared" si="148"/>
        <v>10.271721228300223</v>
      </c>
      <c r="K673" s="15">
        <f t="shared" si="150"/>
        <v>4.1908622611464903</v>
      </c>
      <c r="L673" s="12">
        <v>30</v>
      </c>
      <c r="M673" s="47">
        <f t="shared" si="151"/>
        <v>125.72586783439471</v>
      </c>
      <c r="N673" s="31">
        <f>SUM(M662:M673)</f>
        <v>1124.1285277389186</v>
      </c>
      <c r="O673" s="48">
        <f t="shared" si="155"/>
        <v>10.912940649836049</v>
      </c>
      <c r="P673" s="49">
        <f>SUM(O662:O673)</f>
        <v>77.638650442309299</v>
      </c>
      <c r="Q673" s="81">
        <f>6.75*10^(-7)*P673^3-7.71*10^(-5)*P673^2+1.792*10^(-2)*P673+0.49239</f>
        <v>1.7348256461999556</v>
      </c>
      <c r="R673" s="85">
        <f>16*(10*D673/$P673)^$Q673*$V673</f>
        <v>144.94355912224049</v>
      </c>
      <c r="S673" s="93">
        <f>SUM(R662:R673)</f>
        <v>877.5828208764176</v>
      </c>
      <c r="T673" s="95">
        <v>1.25</v>
      </c>
      <c r="U673" s="95">
        <v>1.29</v>
      </c>
      <c r="V673" s="95">
        <f t="shared" si="156"/>
        <v>1.2568584</v>
      </c>
    </row>
    <row r="674" spans="1:22" ht="18">
      <c r="A674" s="9">
        <v>2011</v>
      </c>
      <c r="B674" s="9">
        <v>10</v>
      </c>
      <c r="C674" s="10">
        <f>P!C675</f>
        <v>42.6</v>
      </c>
      <c r="D674" s="11">
        <f>P!D675</f>
        <v>14.03</v>
      </c>
      <c r="E674" s="56">
        <v>18.59</v>
      </c>
      <c r="F674" s="56">
        <v>9.7899999999999991</v>
      </c>
      <c r="G674" s="59">
        <v>22.5</v>
      </c>
      <c r="H674" s="9">
        <v>21.4</v>
      </c>
      <c r="I674" s="15">
        <f t="shared" si="149"/>
        <v>21.871514999999999</v>
      </c>
      <c r="J674" s="15">
        <f t="shared" si="148"/>
        <v>4.7499023087454226</v>
      </c>
      <c r="K674" s="15">
        <f t="shared" si="150"/>
        <v>1.9379601419681323</v>
      </c>
      <c r="L674" s="9">
        <v>31</v>
      </c>
      <c r="M674" s="47">
        <f t="shared" si="151"/>
        <v>60.076764401012099</v>
      </c>
      <c r="N674" s="32"/>
      <c r="O674" s="24">
        <f>(D674/5)^1.514</f>
        <v>4.7687518894425365</v>
      </c>
      <c r="P674" s="43"/>
      <c r="R674" s="82">
        <f>16*(10*D674/$P685)^$Q685*$V674</f>
        <v>56.762838757179843</v>
      </c>
      <c r="S674" s="4"/>
      <c r="T674" s="84">
        <v>1.27</v>
      </c>
      <c r="U674" s="84">
        <v>1.31</v>
      </c>
      <c r="V674" s="84">
        <f>($U674+($T674-$U674)*(($U$1-$V$1)/($U$1-$T$1)))</f>
        <v>1.2768584000000001</v>
      </c>
    </row>
    <row r="675" spans="1:22">
      <c r="A675" s="9">
        <v>2011</v>
      </c>
      <c r="B675" s="9">
        <v>11</v>
      </c>
      <c r="C675" s="10">
        <f>P!C676</f>
        <v>0</v>
      </c>
      <c r="D675" s="11">
        <f>P!D676</f>
        <v>7.39</v>
      </c>
      <c r="E675" s="56">
        <v>12.51</v>
      </c>
      <c r="F675" s="56">
        <v>2.42</v>
      </c>
      <c r="G675" s="59">
        <v>16.3</v>
      </c>
      <c r="H675" s="9">
        <v>15.1</v>
      </c>
      <c r="I675" s="15">
        <f t="shared" si="149"/>
        <v>15.614380000000001</v>
      </c>
      <c r="J675" s="15">
        <f t="shared" si="148"/>
        <v>2.8736001060640008</v>
      </c>
      <c r="K675" s="15">
        <f t="shared" si="150"/>
        <v>1.1724288432741123</v>
      </c>
      <c r="L675" s="67">
        <v>30</v>
      </c>
      <c r="M675" s="47">
        <f t="shared" si="151"/>
        <v>35.172865298223371</v>
      </c>
      <c r="N675" s="32"/>
      <c r="O675" s="24">
        <f t="shared" ref="O675:O685" si="157">(D675/5)^1.514</f>
        <v>1.8067043622944032</v>
      </c>
      <c r="P675" s="90"/>
      <c r="R675" s="82">
        <f>16*(10*D675/$P685)^$Q685*$V675</f>
        <v>17.24541492408299</v>
      </c>
      <c r="S675" s="4"/>
      <c r="T675" s="84">
        <v>1.18</v>
      </c>
      <c r="U675" s="84">
        <v>1.21</v>
      </c>
      <c r="V675" s="84">
        <f>($U675+($T675-$U675)*(($U$1-$V$1)/($U$1-$T$1)))</f>
        <v>1.1851437999999999</v>
      </c>
    </row>
    <row r="676" spans="1:22">
      <c r="A676" s="9">
        <v>2011</v>
      </c>
      <c r="B676" s="9">
        <v>12</v>
      </c>
      <c r="C676" s="10">
        <f>P!C677</f>
        <v>137.69999999999999</v>
      </c>
      <c r="D676" s="11">
        <f>P!D677</f>
        <v>7.89</v>
      </c>
      <c r="E676" s="56">
        <v>11.38</v>
      </c>
      <c r="F676" s="56">
        <v>4.01</v>
      </c>
      <c r="G676" s="59">
        <v>13.6</v>
      </c>
      <c r="H676" s="9">
        <v>12.4</v>
      </c>
      <c r="I676" s="15">
        <f t="shared" si="149"/>
        <v>12.914380000000001</v>
      </c>
      <c r="J676" s="15">
        <f t="shared" si="148"/>
        <v>2.0715682463626903</v>
      </c>
      <c r="K676" s="15">
        <f t="shared" si="150"/>
        <v>0.84519984451597763</v>
      </c>
      <c r="L676" s="67">
        <v>31</v>
      </c>
      <c r="M676" s="47">
        <f t="shared" si="151"/>
        <v>26.201195179995306</v>
      </c>
      <c r="N676" s="32"/>
      <c r="O676" s="24">
        <f t="shared" si="157"/>
        <v>1.9949590997424804</v>
      </c>
      <c r="P676" s="90"/>
      <c r="R676" s="82">
        <f>16*(10*D676/$P685)^$Q685*$V676</f>
        <v>16.961638650513219</v>
      </c>
      <c r="S676" s="4"/>
      <c r="T676" s="84">
        <v>1.04</v>
      </c>
      <c r="U676" s="84">
        <v>1.04</v>
      </c>
      <c r="V676" s="84">
        <f>($U676+($T676-$U676)*(($U$1-$V$1)/($U$1-$T$1)))</f>
        <v>1.04</v>
      </c>
    </row>
    <row r="677" spans="1:22">
      <c r="A677" s="9">
        <v>2012</v>
      </c>
      <c r="B677" s="9">
        <v>1</v>
      </c>
      <c r="C677" s="10">
        <f>P!C678</f>
        <v>29.2</v>
      </c>
      <c r="D677" s="11">
        <f>P!D678</f>
        <v>3.19</v>
      </c>
      <c r="E677" s="56" t="s">
        <v>375</v>
      </c>
      <c r="F677" s="56">
        <v>-0.83</v>
      </c>
      <c r="G677" s="59">
        <v>15</v>
      </c>
      <c r="H677" s="9">
        <v>13.8</v>
      </c>
      <c r="I677" s="15">
        <f t="shared" si="149"/>
        <v>14.314380000000002</v>
      </c>
      <c r="J677" s="15">
        <f t="shared" si="148"/>
        <v>1.9448020674771473</v>
      </c>
      <c r="K677" s="15">
        <f t="shared" si="150"/>
        <v>0.79347924353067611</v>
      </c>
      <c r="L677" s="67">
        <v>31</v>
      </c>
      <c r="M677" s="47">
        <f t="shared" si="151"/>
        <v>24.59785654945096</v>
      </c>
      <c r="N677" s="32"/>
      <c r="O677" s="24">
        <f t="shared" si="157"/>
        <v>0.50640560930092615</v>
      </c>
      <c r="P677" s="90"/>
      <c r="R677" s="82">
        <f>16*(10*D677/$P685)^$Q685*$V677</f>
        <v>3.2211759111437335</v>
      </c>
      <c r="S677" s="4"/>
      <c r="T677" s="84">
        <v>0.96</v>
      </c>
      <c r="U677" s="84">
        <v>0.94</v>
      </c>
      <c r="V677" s="84">
        <f>($U677+($T677-$U677)*(($U$1-$V$1)/($U$1-$T$1)))</f>
        <v>0.95657079999999994</v>
      </c>
    </row>
    <row r="678" spans="1:22">
      <c r="A678" s="9">
        <v>2012</v>
      </c>
      <c r="B678" s="9">
        <v>2</v>
      </c>
      <c r="C678" s="10">
        <f>P!C679</f>
        <v>42.6</v>
      </c>
      <c r="D678" s="11">
        <f>P!D679</f>
        <v>3.12</v>
      </c>
      <c r="E678" s="56" t="s">
        <v>374</v>
      </c>
      <c r="F678" s="56">
        <v>-0.26</v>
      </c>
      <c r="G678" s="59">
        <v>20.04</v>
      </c>
      <c r="H678" s="9">
        <v>19.2</v>
      </c>
      <c r="I678" s="15">
        <f t="shared" si="149"/>
        <v>19.560065999999999</v>
      </c>
      <c r="J678" s="15">
        <f t="shared" si="148"/>
        <v>2.4632308653030215</v>
      </c>
      <c r="K678" s="15">
        <f t="shared" si="150"/>
        <v>1.0049981930436327</v>
      </c>
      <c r="L678" s="67">
        <v>29</v>
      </c>
      <c r="M678" s="47">
        <f t="shared" si="151"/>
        <v>29.144947598265347</v>
      </c>
      <c r="N678" s="32"/>
      <c r="O678" s="24">
        <f t="shared" si="157"/>
        <v>0.48967673275413648</v>
      </c>
      <c r="P678" s="90"/>
      <c r="R678" s="82">
        <f>16*(10*D678/$P685)^$Q685*$V678</f>
        <v>2.6667666382698876</v>
      </c>
      <c r="S678" s="4"/>
      <c r="T678" s="84">
        <v>0.83</v>
      </c>
      <c r="U678" s="84">
        <v>0.79</v>
      </c>
      <c r="V678" s="84">
        <f>($U678+($T678-$U678)*(($U$1-$V$1)/($U$1-$T$1)))</f>
        <v>0.82314159999999992</v>
      </c>
    </row>
    <row r="679" spans="1:22">
      <c r="A679" s="9">
        <v>2012</v>
      </c>
      <c r="B679" s="9">
        <v>3</v>
      </c>
      <c r="C679" s="10">
        <f>P!C680</f>
        <v>18.899999999999999</v>
      </c>
      <c r="D679" s="11">
        <f>P!D680</f>
        <v>8.59</v>
      </c>
      <c r="E679" s="56" t="s">
        <v>373</v>
      </c>
      <c r="F679" s="56">
        <v>3.39</v>
      </c>
      <c r="G679" s="59">
        <v>27.2</v>
      </c>
      <c r="H679" s="9">
        <v>26.3</v>
      </c>
      <c r="I679" s="15">
        <f t="shared" si="149"/>
        <v>26.685785000000003</v>
      </c>
      <c r="J679" s="15">
        <f t="shared" si="148"/>
        <v>5.104131246367591</v>
      </c>
      <c r="K679" s="15">
        <f t="shared" si="150"/>
        <v>2.082485548517977</v>
      </c>
      <c r="L679" s="67">
        <v>31</v>
      </c>
      <c r="M679" s="47">
        <f t="shared" si="151"/>
        <v>64.557052004057283</v>
      </c>
      <c r="N679" s="32"/>
      <c r="O679" s="24">
        <f t="shared" si="157"/>
        <v>2.2689507202949173</v>
      </c>
      <c r="P679" s="90"/>
      <c r="R679" s="82">
        <f>16*(10*D679/$P685)^$Q685*$V679</f>
        <v>15.124439473160676</v>
      </c>
      <c r="S679" s="4"/>
      <c r="T679" s="84">
        <v>0.81</v>
      </c>
      <c r="U679" s="84">
        <v>0.75</v>
      </c>
      <c r="V679" s="84">
        <f t="shared" ref="V679:V685" si="158">($U679+($T679-$U679)*(($U$1-$V$1)/($U$1-$T$1)))</f>
        <v>0.79971239999999999</v>
      </c>
    </row>
    <row r="680" spans="1:22">
      <c r="A680" s="9">
        <v>2012</v>
      </c>
      <c r="B680" s="9">
        <v>4</v>
      </c>
      <c r="C680" s="10">
        <f>P!C681</f>
        <v>23.6</v>
      </c>
      <c r="D680" s="11">
        <f>P!D681</f>
        <v>15.3</v>
      </c>
      <c r="E680" s="56" t="s">
        <v>372</v>
      </c>
      <c r="F680" s="56">
        <v>9.6</v>
      </c>
      <c r="G680" s="59">
        <v>34.700000000000003</v>
      </c>
      <c r="H680" s="9">
        <v>34.1</v>
      </c>
      <c r="I680" s="15">
        <f t="shared" si="149"/>
        <v>34.357190000000003</v>
      </c>
      <c r="J680" s="15">
        <f t="shared" si="148"/>
        <v>8.0576161140074696</v>
      </c>
      <c r="K680" s="15">
        <f t="shared" si="150"/>
        <v>3.2875073745150476</v>
      </c>
      <c r="L680" s="67">
        <v>30</v>
      </c>
      <c r="M680" s="47">
        <f t="shared" si="151"/>
        <v>98.625221235451434</v>
      </c>
      <c r="N680" s="32"/>
      <c r="O680" s="24">
        <f t="shared" si="157"/>
        <v>5.4372867799866214</v>
      </c>
      <c r="P680" s="90"/>
      <c r="R680" s="82">
        <f>16*(10*D680/$P685)^$Q685*$V680</f>
        <v>43.072620667713721</v>
      </c>
      <c r="S680" s="4"/>
      <c r="T680" s="84">
        <v>0.84</v>
      </c>
      <c r="U680" s="84">
        <v>0.8</v>
      </c>
      <c r="V680" s="84">
        <f t="shared" si="158"/>
        <v>0.83314159999999993</v>
      </c>
    </row>
    <row r="681" spans="1:22">
      <c r="A681" s="9">
        <v>2012</v>
      </c>
      <c r="B681" s="9">
        <v>5</v>
      </c>
      <c r="C681" s="10">
        <f>P!C682</f>
        <v>92.8</v>
      </c>
      <c r="D681" s="11">
        <f>P!D682</f>
        <v>19.87</v>
      </c>
      <c r="E681" s="56" t="s">
        <v>371</v>
      </c>
      <c r="F681" s="56">
        <v>13.6</v>
      </c>
      <c r="G681" s="59">
        <v>39.700000000000003</v>
      </c>
      <c r="H681" s="9">
        <v>39.5</v>
      </c>
      <c r="I681" s="15">
        <f t="shared" si="149"/>
        <v>39.585729999999998</v>
      </c>
      <c r="J681" s="15">
        <f t="shared" si="148"/>
        <v>11.076543785544301</v>
      </c>
      <c r="K681" s="15">
        <f t="shared" si="150"/>
        <v>4.5192298645020745</v>
      </c>
      <c r="L681" s="67">
        <v>31</v>
      </c>
      <c r="M681" s="47">
        <f t="shared" si="151"/>
        <v>140.09612579956431</v>
      </c>
      <c r="N681" s="32"/>
      <c r="O681" s="24">
        <f t="shared" si="157"/>
        <v>8.0766448116556422</v>
      </c>
      <c r="P681" s="90"/>
      <c r="R681" s="82">
        <f>16*(10*D681/$P685)^$Q685*$V681</f>
        <v>67.375203679935979</v>
      </c>
      <c r="S681" s="4"/>
      <c r="T681" s="84">
        <v>0.83</v>
      </c>
      <c r="U681" s="84">
        <v>0.81</v>
      </c>
      <c r="V681" s="84">
        <f t="shared" si="158"/>
        <v>0.82657079999999994</v>
      </c>
    </row>
    <row r="682" spans="1:22">
      <c r="A682" s="9">
        <v>2012</v>
      </c>
      <c r="B682" s="9">
        <v>6</v>
      </c>
      <c r="C682" s="10">
        <f>P!C683</f>
        <v>8.5</v>
      </c>
      <c r="D682" s="11">
        <f>P!D683</f>
        <v>27.07</v>
      </c>
      <c r="E682" s="56" t="s">
        <v>370</v>
      </c>
      <c r="F682" s="56">
        <v>18.899999999999999</v>
      </c>
      <c r="G682" s="59">
        <v>41.9</v>
      </c>
      <c r="H682" s="9">
        <v>41.9</v>
      </c>
      <c r="I682" s="15">
        <f t="shared" si="149"/>
        <v>41.9</v>
      </c>
      <c r="J682" s="15">
        <f t="shared" si="148"/>
        <v>14.853846519723549</v>
      </c>
      <c r="K682" s="15">
        <f t="shared" si="150"/>
        <v>6.0603693800472076</v>
      </c>
      <c r="L682" s="67">
        <v>30</v>
      </c>
      <c r="M682" s="47">
        <f t="shared" si="151"/>
        <v>181.81108140141623</v>
      </c>
      <c r="N682" s="32"/>
      <c r="O682" s="24">
        <f t="shared" si="157"/>
        <v>12.898720513711343</v>
      </c>
      <c r="P682" s="91"/>
      <c r="R682" s="82">
        <f>16*(10*D682/$P685)^$Q685*$V682</f>
        <v>143.6410639389797</v>
      </c>
      <c r="S682" s="4"/>
      <c r="T682" s="84">
        <v>1.03</v>
      </c>
      <c r="U682" s="84">
        <v>1.02</v>
      </c>
      <c r="V682" s="84">
        <f t="shared" si="158"/>
        <v>1.0282854000000001</v>
      </c>
    </row>
    <row r="683" spans="1:22">
      <c r="A683" s="9">
        <v>2012</v>
      </c>
      <c r="B683" s="9">
        <v>7</v>
      </c>
      <c r="C683" s="10">
        <f>P!C684</f>
        <v>0</v>
      </c>
      <c r="D683" s="11">
        <f>P!D684</f>
        <v>30.3</v>
      </c>
      <c r="E683" s="56">
        <v>34.909999999999997</v>
      </c>
      <c r="F683" s="56">
        <v>22.2</v>
      </c>
      <c r="G683" s="59">
        <v>40.799999999999997</v>
      </c>
      <c r="H683" s="9">
        <v>40.799999999999997</v>
      </c>
      <c r="I683" s="15">
        <f t="shared" si="149"/>
        <v>40.799999999999997</v>
      </c>
      <c r="J683" s="15">
        <f t="shared" si="148"/>
        <v>16.091845372520808</v>
      </c>
      <c r="K683" s="15">
        <f t="shared" si="150"/>
        <v>6.5654729119884889</v>
      </c>
      <c r="L683" s="67">
        <v>31</v>
      </c>
      <c r="M683" s="47">
        <f t="shared" si="151"/>
        <v>203.52966027164317</v>
      </c>
      <c r="N683" s="32"/>
      <c r="O683" s="24">
        <f t="shared" si="157"/>
        <v>15.299017908067208</v>
      </c>
      <c r="P683" s="91"/>
      <c r="R683" s="82">
        <f>16*(10*D683/$P685)^$Q685*$V683</f>
        <v>189.28234051360664</v>
      </c>
      <c r="S683" s="4"/>
      <c r="T683" s="84">
        <v>1.1100000000000001</v>
      </c>
      <c r="U683" s="84">
        <v>1.1299999999999999</v>
      </c>
      <c r="V683" s="84">
        <f t="shared" si="158"/>
        <v>1.1134292000000001</v>
      </c>
    </row>
    <row r="684" spans="1:22">
      <c r="A684" s="9">
        <v>2012</v>
      </c>
      <c r="B684" s="9">
        <v>8</v>
      </c>
      <c r="C684" s="10">
        <f>P!C685</f>
        <v>1.4</v>
      </c>
      <c r="D684" s="11">
        <f>P!D685</f>
        <v>28.49</v>
      </c>
      <c r="E684" s="56">
        <v>33.89</v>
      </c>
      <c r="F684" s="56">
        <v>20.69</v>
      </c>
      <c r="G684" s="59">
        <v>36.700000000000003</v>
      </c>
      <c r="H684" s="9">
        <v>36.299999999999997</v>
      </c>
      <c r="I684" s="15">
        <f t="shared" si="149"/>
        <v>36.47146</v>
      </c>
      <c r="J684" s="15">
        <f t="shared" si="148"/>
        <v>14.107664774505404</v>
      </c>
      <c r="K684" s="15">
        <f t="shared" si="150"/>
        <v>5.7559272279982041</v>
      </c>
      <c r="L684" s="67">
        <v>31</v>
      </c>
      <c r="M684" s="47">
        <f t="shared" si="151"/>
        <v>178.43374406794433</v>
      </c>
      <c r="N684" s="32"/>
      <c r="O684" s="24">
        <f t="shared" si="157"/>
        <v>13.936822907586087</v>
      </c>
      <c r="P684" s="91"/>
      <c r="R684" s="82">
        <f>16*(10*D684/$P685)^$Q685*$V684</f>
        <v>190.39853918180162</v>
      </c>
      <c r="S684" s="4"/>
      <c r="T684" s="84">
        <v>1.24</v>
      </c>
      <c r="U684" s="84">
        <v>1.28</v>
      </c>
      <c r="V684" s="84">
        <f t="shared" si="158"/>
        <v>1.2468584</v>
      </c>
    </row>
    <row r="685" spans="1:22" s="2" customFormat="1">
      <c r="A685" s="12">
        <v>2012</v>
      </c>
      <c r="B685" s="12">
        <v>9</v>
      </c>
      <c r="C685" s="10">
        <f>P!C686</f>
        <v>12.4</v>
      </c>
      <c r="D685" s="11">
        <f>P!D686</f>
        <v>23.71</v>
      </c>
      <c r="E685" s="57">
        <v>29.19</v>
      </c>
      <c r="F685" s="57">
        <v>16.75</v>
      </c>
      <c r="G685" s="60">
        <v>30</v>
      </c>
      <c r="H685" s="12">
        <v>29.2</v>
      </c>
      <c r="I685" s="12">
        <f t="shared" si="149"/>
        <v>29.542919999999999</v>
      </c>
      <c r="J685" s="12">
        <f t="shared" si="148"/>
        <v>9.9481924456085018</v>
      </c>
      <c r="K685" s="15">
        <f t="shared" si="150"/>
        <v>4.0588625178082687</v>
      </c>
      <c r="L685" s="12">
        <v>30</v>
      </c>
      <c r="M685" s="47">
        <f t="shared" si="151"/>
        <v>121.76587553424807</v>
      </c>
      <c r="N685" s="31">
        <f>SUM(M674:M685)</f>
        <v>1164.012389341272</v>
      </c>
      <c r="O685" s="48">
        <f t="shared" si="157"/>
        <v>10.553725307317146</v>
      </c>
      <c r="P685" s="49">
        <f>SUM(O674:O685)</f>
        <v>78.03766664215344</v>
      </c>
      <c r="Q685" s="81">
        <f>6.75*10^(-7)*P685^3-7.71*10^(-5)*P685^2+1.792*10^(-2)*P685+0.49239</f>
        <v>1.7420823184643259</v>
      </c>
      <c r="R685" s="85">
        <f>16*(10*D685/$P685)^$Q685*$V685</f>
        <v>139.37432696713483</v>
      </c>
      <c r="S685" s="93">
        <f>SUM(R674:R685)</f>
        <v>885.12636930352289</v>
      </c>
      <c r="T685" s="95">
        <v>1.25</v>
      </c>
      <c r="U685" s="95">
        <v>1.29</v>
      </c>
      <c r="V685" s="95">
        <f t="shared" si="158"/>
        <v>1.2568584</v>
      </c>
    </row>
    <row r="686" spans="1:22" ht="18">
      <c r="A686" s="9">
        <v>2012</v>
      </c>
      <c r="B686" s="9">
        <v>10</v>
      </c>
      <c r="C686" s="10">
        <f>P!C687</f>
        <v>44.8</v>
      </c>
      <c r="D686" s="11">
        <f>P!D687</f>
        <v>19.04</v>
      </c>
      <c r="E686" s="56">
        <v>23.93</v>
      </c>
      <c r="F686" s="56">
        <v>13.94</v>
      </c>
      <c r="G686" s="59">
        <v>22.5</v>
      </c>
      <c r="H686" s="9">
        <v>21.4</v>
      </c>
      <c r="I686" s="15">
        <f t="shared" si="149"/>
        <v>21.871514999999999</v>
      </c>
      <c r="J686" s="15">
        <f t="shared" si="148"/>
        <v>5.857456452792424</v>
      </c>
      <c r="K686" s="15">
        <f t="shared" si="150"/>
        <v>2.389842232739309</v>
      </c>
      <c r="L686" s="9">
        <v>31</v>
      </c>
      <c r="M686" s="47">
        <f t="shared" si="151"/>
        <v>74.085109214918575</v>
      </c>
      <c r="N686" s="32"/>
      <c r="O686" s="24">
        <f>(D686/5)^1.514</f>
        <v>7.5713821476131109</v>
      </c>
      <c r="P686" s="43"/>
      <c r="R686" s="82">
        <f>16*(10*D686/$P697)^$Q697*$V686</f>
        <v>93.784617128721067</v>
      </c>
      <c r="S686" s="4"/>
      <c r="T686" s="84">
        <v>1.27</v>
      </c>
      <c r="U686" s="84">
        <v>1.31</v>
      </c>
      <c r="V686" s="84">
        <f>($U686+($T686-$U686)*(($U$1-$V$1)/($U$1-$T$1)))</f>
        <v>1.2768584000000001</v>
      </c>
    </row>
    <row r="687" spans="1:22">
      <c r="A687" s="9">
        <v>2012</v>
      </c>
      <c r="B687" s="9">
        <v>11</v>
      </c>
      <c r="C687" s="10">
        <f>P!C688</f>
        <v>16.2</v>
      </c>
      <c r="D687" s="11">
        <f>P!D688</f>
        <v>13.58</v>
      </c>
      <c r="E687" s="56">
        <v>17.46</v>
      </c>
      <c r="F687" s="56">
        <v>9.68</v>
      </c>
      <c r="G687" s="59">
        <v>16.3</v>
      </c>
      <c r="H687" s="9">
        <v>15.1</v>
      </c>
      <c r="I687" s="15">
        <f t="shared" si="149"/>
        <v>15.614380000000001</v>
      </c>
      <c r="J687" s="15">
        <f t="shared" si="148"/>
        <v>3.1433686548888375</v>
      </c>
      <c r="K687" s="15">
        <f t="shared" si="150"/>
        <v>1.2824944111946457</v>
      </c>
      <c r="L687" s="67">
        <v>30</v>
      </c>
      <c r="M687" s="47">
        <f t="shared" si="151"/>
        <v>38.474832335839373</v>
      </c>
      <c r="N687" s="32"/>
      <c r="O687" s="24">
        <f t="shared" ref="O687:O697" si="159">(D687/5)^1.514</f>
        <v>4.5390991056356045</v>
      </c>
      <c r="P687" s="90"/>
      <c r="R687" s="82">
        <f>16*(10*D687/$P697)^$Q697*$V687</f>
        <v>46.866360499148676</v>
      </c>
      <c r="S687" s="4"/>
      <c r="T687" s="84">
        <v>1.18</v>
      </c>
      <c r="U687" s="84">
        <v>1.21</v>
      </c>
      <c r="V687" s="84">
        <f>($U687+($T687-$U687)*(($U$1-$V$1)/($U$1-$T$1)))</f>
        <v>1.1851437999999999</v>
      </c>
    </row>
    <row r="688" spans="1:22">
      <c r="A688" s="9">
        <v>2012</v>
      </c>
      <c r="B688" s="9">
        <v>12</v>
      </c>
      <c r="C688" s="10">
        <f>P!C689</f>
        <v>110.3</v>
      </c>
      <c r="D688" s="11">
        <f>P!D689</f>
        <v>6.83</v>
      </c>
      <c r="E688" s="56">
        <v>10.54</v>
      </c>
      <c r="F688" s="56">
        <v>3.25</v>
      </c>
      <c r="G688" s="59">
        <v>13.6</v>
      </c>
      <c r="H688" s="9">
        <v>12.4</v>
      </c>
      <c r="I688" s="15">
        <f t="shared" si="149"/>
        <v>12.914380000000001</v>
      </c>
      <c r="J688" s="15">
        <f t="shared" si="148"/>
        <v>1.9752841240740004</v>
      </c>
      <c r="K688" s="15">
        <f t="shared" si="150"/>
        <v>0.80591592262219214</v>
      </c>
      <c r="L688" s="67">
        <v>31</v>
      </c>
      <c r="M688" s="47">
        <f t="shared" si="151"/>
        <v>24.983393601287958</v>
      </c>
      <c r="N688" s="32"/>
      <c r="O688" s="24">
        <f t="shared" si="159"/>
        <v>1.6035125333704281</v>
      </c>
      <c r="P688" s="90"/>
      <c r="R688" s="82">
        <f>16*(10*D688/$P697)^$Q697*$V688</f>
        <v>11.675263654164759</v>
      </c>
      <c r="S688" s="4"/>
      <c r="T688" s="84">
        <v>1.04</v>
      </c>
      <c r="U688" s="84">
        <v>1.04</v>
      </c>
      <c r="V688" s="84">
        <f>($U688+($T688-$U688)*(($U$1-$V$1)/($U$1-$T$1)))</f>
        <v>1.04</v>
      </c>
    </row>
    <row r="689" spans="1:22">
      <c r="A689" s="9">
        <v>2013</v>
      </c>
      <c r="B689" s="9">
        <v>1</v>
      </c>
      <c r="C689" s="10">
        <f>P!C690</f>
        <v>77.5</v>
      </c>
      <c r="D689" s="11">
        <f>P!D690</f>
        <v>6.69</v>
      </c>
      <c r="E689" s="56" t="s">
        <v>413</v>
      </c>
      <c r="F689" s="56">
        <v>2.86</v>
      </c>
      <c r="G689" s="59">
        <v>15</v>
      </c>
      <c r="H689" s="9">
        <v>13.8</v>
      </c>
      <c r="I689" s="15">
        <f t="shared" si="149"/>
        <v>14.314380000000002</v>
      </c>
      <c r="J689" s="15">
        <f t="shared" si="148"/>
        <v>2.1977767268526427</v>
      </c>
      <c r="K689" s="15">
        <f t="shared" si="150"/>
        <v>0.89669290455587813</v>
      </c>
      <c r="L689" s="67">
        <v>31</v>
      </c>
      <c r="M689" s="47">
        <f t="shared" si="151"/>
        <v>27.797480041232223</v>
      </c>
      <c r="N689" s="32"/>
      <c r="O689" s="24">
        <f t="shared" si="159"/>
        <v>1.5540126714880722</v>
      </c>
      <c r="P689" s="90"/>
      <c r="R689" s="82">
        <f>16*(10*D689/$P697)^$Q697*$V689</f>
        <v>10.338822864420157</v>
      </c>
      <c r="S689" s="4"/>
      <c r="T689" s="84">
        <v>0.96</v>
      </c>
      <c r="U689" s="84">
        <v>0.94</v>
      </c>
      <c r="V689" s="84">
        <f>($U689+($T689-$U689)*(($U$1-$V$1)/($U$1-$T$1)))</f>
        <v>0.95657079999999994</v>
      </c>
    </row>
    <row r="690" spans="1:22">
      <c r="A690" s="9">
        <v>2013</v>
      </c>
      <c r="B690" s="9">
        <v>2</v>
      </c>
      <c r="C690" s="10">
        <f>P!C691</f>
        <v>60</v>
      </c>
      <c r="D690" s="11">
        <f>P!D691</f>
        <v>7.98</v>
      </c>
      <c r="E690" s="56" t="s">
        <v>414</v>
      </c>
      <c r="F690" s="56">
        <v>4.3</v>
      </c>
      <c r="G690" s="59">
        <v>20.04</v>
      </c>
      <c r="H690" s="9">
        <v>19.2</v>
      </c>
      <c r="I690" s="15">
        <f t="shared" si="149"/>
        <v>19.560065999999999</v>
      </c>
      <c r="J690" s="15">
        <f t="shared" si="148"/>
        <v>3.1762281948550042</v>
      </c>
      <c r="K690" s="15">
        <f t="shared" si="150"/>
        <v>1.2959011035008416</v>
      </c>
      <c r="L690" s="67">
        <v>29</v>
      </c>
      <c r="M690" s="47">
        <f t="shared" si="151"/>
        <v>37.581132001524409</v>
      </c>
      <c r="N690" s="32"/>
      <c r="O690" s="24">
        <f t="shared" si="159"/>
        <v>2.0295127823000612</v>
      </c>
      <c r="P690" s="90"/>
      <c r="R690" s="82">
        <f>16*(10*D690/$P697)^$Q697*$V690</f>
        <v>12.289331271107388</v>
      </c>
      <c r="S690" s="4"/>
      <c r="T690" s="84">
        <v>0.83</v>
      </c>
      <c r="U690" s="84">
        <v>0.79</v>
      </c>
      <c r="V690" s="84">
        <f>($U690+($T690-$U690)*(($U$1-$V$1)/($U$1-$T$1)))</f>
        <v>0.82314159999999992</v>
      </c>
    </row>
    <row r="691" spans="1:22">
      <c r="A691" s="9">
        <v>2013</v>
      </c>
      <c r="B691" s="9">
        <v>3</v>
      </c>
      <c r="C691" s="10">
        <f>P!C692</f>
        <v>46.5</v>
      </c>
      <c r="D691" s="11">
        <f>P!D692</f>
        <v>10.039999999999999</v>
      </c>
      <c r="E691" s="56" t="s">
        <v>415</v>
      </c>
      <c r="F691" s="56">
        <v>5.88</v>
      </c>
      <c r="G691" s="59">
        <v>27.2</v>
      </c>
      <c r="H691" s="9">
        <v>26.3</v>
      </c>
      <c r="I691" s="15">
        <f t="shared" si="149"/>
        <v>26.685785000000003</v>
      </c>
      <c r="J691" s="15">
        <f t="shared" si="148"/>
        <v>4.955358136848</v>
      </c>
      <c r="K691" s="15">
        <f t="shared" si="150"/>
        <v>2.0217861198339837</v>
      </c>
      <c r="L691" s="67">
        <v>31</v>
      </c>
      <c r="M691" s="47">
        <f t="shared" si="151"/>
        <v>62.675369714853495</v>
      </c>
      <c r="N691" s="32"/>
      <c r="O691" s="24">
        <f t="shared" si="159"/>
        <v>2.8733217123393042</v>
      </c>
      <c r="P691" s="90"/>
      <c r="R691" s="82">
        <f>16*(10*D691/$P697)^$Q697*$V691</f>
        <v>18.184812227276108</v>
      </c>
      <c r="S691" s="4"/>
      <c r="T691" s="84">
        <v>0.81</v>
      </c>
      <c r="U691" s="84">
        <v>0.75</v>
      </c>
      <c r="V691" s="84">
        <f t="shared" ref="V691:V697" si="160">($U691+($T691-$U691)*(($U$1-$V$1)/($U$1-$T$1)))</f>
        <v>0.79971239999999999</v>
      </c>
    </row>
    <row r="692" spans="1:22">
      <c r="A692" s="9">
        <v>2013</v>
      </c>
      <c r="B692" s="9">
        <v>4</v>
      </c>
      <c r="C692" s="10">
        <f>P!C693</f>
        <v>10.1</v>
      </c>
      <c r="D692" s="11">
        <f>P!D693</f>
        <v>15.53</v>
      </c>
      <c r="E692" s="56" t="s">
        <v>416</v>
      </c>
      <c r="F692" s="56">
        <v>9.4499999999999993</v>
      </c>
      <c r="G692" s="59">
        <v>34.700000000000003</v>
      </c>
      <c r="H692" s="9">
        <v>34.1</v>
      </c>
      <c r="I692" s="15">
        <f t="shared" si="149"/>
        <v>34.357190000000003</v>
      </c>
      <c r="J692" s="15">
        <f t="shared" si="148"/>
        <v>8.3120941830149153</v>
      </c>
      <c r="K692" s="15">
        <f t="shared" si="150"/>
        <v>3.3913344266700851</v>
      </c>
      <c r="L692" s="67">
        <v>30</v>
      </c>
      <c r="M692" s="47">
        <f t="shared" si="151"/>
        <v>101.74003280010255</v>
      </c>
      <c r="N692" s="32"/>
      <c r="O692" s="24">
        <f t="shared" si="159"/>
        <v>5.5615135210571909</v>
      </c>
      <c r="P692" s="90"/>
      <c r="R692" s="82">
        <f>16*(10*D692/$P697)^$Q697*$V692</f>
        <v>42.128030571675495</v>
      </c>
      <c r="S692" s="4"/>
      <c r="T692" s="84">
        <v>0.84</v>
      </c>
      <c r="U692" s="84">
        <v>0.8</v>
      </c>
      <c r="V692" s="84">
        <f t="shared" si="160"/>
        <v>0.83314159999999993</v>
      </c>
    </row>
    <row r="693" spans="1:22">
      <c r="A693" s="9">
        <v>2013</v>
      </c>
      <c r="B693" s="9">
        <v>5</v>
      </c>
      <c r="C693" s="10">
        <f>P!C694</f>
        <v>1</v>
      </c>
      <c r="D693" s="11">
        <f>P!D694</f>
        <v>22.13</v>
      </c>
      <c r="E693" s="56" t="s">
        <v>263</v>
      </c>
      <c r="F693" s="56">
        <v>14.79</v>
      </c>
      <c r="G693" s="59">
        <v>39.700000000000003</v>
      </c>
      <c r="H693" s="9">
        <v>39.5</v>
      </c>
      <c r="I693" s="15">
        <f t="shared" si="149"/>
        <v>39.585729999999998</v>
      </c>
      <c r="J693" s="15">
        <f t="shared" si="148"/>
        <v>12.445994657401913</v>
      </c>
      <c r="K693" s="15">
        <f t="shared" si="150"/>
        <v>5.0779658202199807</v>
      </c>
      <c r="L693" s="67">
        <v>31</v>
      </c>
      <c r="M693" s="47">
        <f t="shared" si="151"/>
        <v>157.41694042681939</v>
      </c>
      <c r="N693" s="32"/>
      <c r="O693" s="24">
        <f t="shared" si="159"/>
        <v>9.5073892288180701</v>
      </c>
      <c r="P693" s="90"/>
      <c r="R693" s="82">
        <f>16*(10*D693/$P697)^$Q697*$V693</f>
        <v>79.971360979919695</v>
      </c>
      <c r="S693" s="4"/>
      <c r="T693" s="84">
        <v>0.83</v>
      </c>
      <c r="U693" s="84">
        <v>0.81</v>
      </c>
      <c r="V693" s="84">
        <f t="shared" si="160"/>
        <v>0.82657079999999994</v>
      </c>
    </row>
    <row r="694" spans="1:22">
      <c r="A694" s="9">
        <v>2013</v>
      </c>
      <c r="B694" s="9">
        <v>6</v>
      </c>
      <c r="C694" s="10">
        <f>P!C695</f>
        <v>36</v>
      </c>
      <c r="D694" s="11">
        <f>P!D695</f>
        <v>24.84</v>
      </c>
      <c r="E694" s="56" t="s">
        <v>417</v>
      </c>
      <c r="F694" s="56">
        <v>17.7</v>
      </c>
      <c r="G694" s="59">
        <v>41.9</v>
      </c>
      <c r="H694" s="9">
        <v>41.9</v>
      </c>
      <c r="I694" s="15">
        <f t="shared" si="149"/>
        <v>41.9</v>
      </c>
      <c r="J694" s="15">
        <f t="shared" si="148"/>
        <v>14.07969034490398</v>
      </c>
      <c r="K694" s="15">
        <f t="shared" si="150"/>
        <v>5.7445136607208234</v>
      </c>
      <c r="L694" s="67">
        <v>30</v>
      </c>
      <c r="M694" s="47">
        <f t="shared" si="151"/>
        <v>172.33540982162469</v>
      </c>
      <c r="N694" s="32"/>
      <c r="O694" s="24">
        <f t="shared" si="159"/>
        <v>11.324497049826864</v>
      </c>
      <c r="P694" s="91"/>
      <c r="R694" s="82">
        <f>16*(10*D694/$P697)^$Q697*$V694</f>
        <v>122.93827631703084</v>
      </c>
      <c r="S694" s="4"/>
      <c r="T694" s="84">
        <v>1.03</v>
      </c>
      <c r="U694" s="84">
        <v>1.02</v>
      </c>
      <c r="V694" s="84">
        <f t="shared" si="160"/>
        <v>1.0282854000000001</v>
      </c>
    </row>
    <row r="695" spans="1:22">
      <c r="A695" s="9">
        <v>2013</v>
      </c>
      <c r="B695" s="9">
        <v>7</v>
      </c>
      <c r="C695" s="10">
        <f>P!C696</f>
        <v>0</v>
      </c>
      <c r="D695" s="11">
        <f>P!D696</f>
        <v>27.48</v>
      </c>
      <c r="E695" s="56">
        <v>31.6</v>
      </c>
      <c r="F695" s="56">
        <v>19.54</v>
      </c>
      <c r="G695" s="59">
        <v>40.799999999999997</v>
      </c>
      <c r="H695" s="9">
        <v>40.799999999999997</v>
      </c>
      <c r="I695" s="15">
        <f t="shared" si="149"/>
        <v>40.799999999999997</v>
      </c>
      <c r="J695" s="15">
        <f t="shared" si="148"/>
        <v>14.755980450867229</v>
      </c>
      <c r="K695" s="15">
        <f t="shared" si="150"/>
        <v>6.0204400239538289</v>
      </c>
      <c r="L695" s="67">
        <v>31</v>
      </c>
      <c r="M695" s="47">
        <f t="shared" si="151"/>
        <v>186.6336407425687</v>
      </c>
      <c r="N695" s="32"/>
      <c r="O695" s="24">
        <f t="shared" si="159"/>
        <v>13.195648552743531</v>
      </c>
      <c r="P695" s="91"/>
      <c r="R695" s="82">
        <f>16*(10*D695/$P697)^$Q697*$V695</f>
        <v>160.17817173764254</v>
      </c>
      <c r="S695" s="4"/>
      <c r="T695" s="84">
        <v>1.1100000000000001</v>
      </c>
      <c r="U695" s="84">
        <v>1.1299999999999999</v>
      </c>
      <c r="V695" s="84">
        <f t="shared" si="160"/>
        <v>1.1134292000000001</v>
      </c>
    </row>
    <row r="696" spans="1:22">
      <c r="A696" s="9">
        <v>2013</v>
      </c>
      <c r="B696" s="9">
        <v>8</v>
      </c>
      <c r="C696" s="10">
        <f>P!C697</f>
        <v>0</v>
      </c>
      <c r="D696" s="11">
        <f>P!D697</f>
        <v>28.2</v>
      </c>
      <c r="E696" s="56">
        <v>32.9</v>
      </c>
      <c r="F696" s="56">
        <v>21.03</v>
      </c>
      <c r="G696" s="59">
        <v>36.700000000000003</v>
      </c>
      <c r="H696" s="9">
        <v>36.299999999999997</v>
      </c>
      <c r="I696" s="15">
        <f t="shared" si="149"/>
        <v>36.47146</v>
      </c>
      <c r="J696" s="15">
        <f t="shared" si="148"/>
        <v>13.294260246642537</v>
      </c>
      <c r="K696" s="15">
        <f t="shared" si="150"/>
        <v>5.4240581806301549</v>
      </c>
      <c r="L696" s="67">
        <v>31</v>
      </c>
      <c r="M696" s="47">
        <f t="shared" si="151"/>
        <v>168.14580359953482</v>
      </c>
      <c r="N696" s="32"/>
      <c r="O696" s="24">
        <f t="shared" si="159"/>
        <v>13.7226050288516</v>
      </c>
      <c r="P696" s="91"/>
      <c r="R696" s="82">
        <f>16*(10*D696/$P697)^$Q697*$V696</f>
        <v>188.07765701223192</v>
      </c>
      <c r="S696" s="4"/>
      <c r="T696" s="84">
        <v>1.24</v>
      </c>
      <c r="U696" s="84">
        <v>1.28</v>
      </c>
      <c r="V696" s="84">
        <f t="shared" si="160"/>
        <v>1.2468584</v>
      </c>
    </row>
    <row r="697" spans="1:22" s="2" customFormat="1">
      <c r="A697" s="12">
        <v>2013</v>
      </c>
      <c r="B697" s="12">
        <v>9</v>
      </c>
      <c r="C697" s="10">
        <f>P!C698</f>
        <v>22</v>
      </c>
      <c r="D697" s="11">
        <f>P!D698</f>
        <v>21.95</v>
      </c>
      <c r="E697" s="57">
        <v>26.69</v>
      </c>
      <c r="F697" s="57">
        <v>14.98</v>
      </c>
      <c r="G697" s="60">
        <v>30</v>
      </c>
      <c r="H697" s="12">
        <v>29.2</v>
      </c>
      <c r="I697" s="12">
        <f t="shared" si="149"/>
        <v>29.542919999999999</v>
      </c>
      <c r="J697" s="12">
        <f t="shared" si="148"/>
        <v>9.2426569691665481</v>
      </c>
      <c r="K697" s="15">
        <f t="shared" si="150"/>
        <v>3.7710040434199512</v>
      </c>
      <c r="L697" s="12">
        <v>30</v>
      </c>
      <c r="M697" s="47">
        <f t="shared" si="151"/>
        <v>113.13012130259854</v>
      </c>
      <c r="N697" s="31">
        <f>SUM(M686:M697)</f>
        <v>1164.9992656029049</v>
      </c>
      <c r="O697" s="48">
        <f t="shared" si="159"/>
        <v>9.3905554968074618</v>
      </c>
      <c r="P697" s="49">
        <f>SUM(O686:O697)</f>
        <v>82.873049830851301</v>
      </c>
      <c r="Q697" s="81">
        <f>6.75*10^(-7)*P697^3-7.71*10^(-5)*P697^2+1.792*10^(-2)*P697+0.49239</f>
        <v>1.8321446437838049</v>
      </c>
      <c r="R697" s="85">
        <f>16*(10*D697/$P697)^$Q697*$V697</f>
        <v>119.79601339262176</v>
      </c>
      <c r="S697" s="93">
        <f>SUM(R686:R697)</f>
        <v>906.22871765596039</v>
      </c>
      <c r="T697" s="95">
        <v>1.25</v>
      </c>
      <c r="U697" s="95">
        <v>1.29</v>
      </c>
      <c r="V697" s="95">
        <f t="shared" si="160"/>
        <v>1.2568584</v>
      </c>
    </row>
    <row r="698" spans="1:22" ht="18">
      <c r="A698" s="9">
        <v>2013</v>
      </c>
      <c r="B698" s="9">
        <v>10</v>
      </c>
      <c r="C698" s="10">
        <f>P!C699</f>
        <v>92</v>
      </c>
      <c r="D698" s="11">
        <f>P!D699</f>
        <v>14.45</v>
      </c>
      <c r="E698" s="56">
        <v>19.72</v>
      </c>
      <c r="F698" s="56">
        <v>8.93</v>
      </c>
      <c r="G698" s="59">
        <v>22.5</v>
      </c>
      <c r="H698" s="9">
        <v>21.4</v>
      </c>
      <c r="I698" s="15">
        <f t="shared" si="149"/>
        <v>21.871514999999999</v>
      </c>
      <c r="J698" s="15">
        <f t="shared" si="148"/>
        <v>5.3290174726537654</v>
      </c>
      <c r="K698" s="15">
        <f t="shared" si="150"/>
        <v>2.1742391288427361</v>
      </c>
      <c r="L698" s="9">
        <v>31</v>
      </c>
      <c r="M698" s="47">
        <f t="shared" si="151"/>
        <v>67.401412994124811</v>
      </c>
      <c r="N698" s="32"/>
      <c r="O698" s="24">
        <f>(D698/5)^1.514</f>
        <v>4.9865403078199302</v>
      </c>
      <c r="P698" s="43"/>
      <c r="R698" s="82">
        <f>16*(10*D698/$P709)^$Q709*$V698</f>
        <v>60.4381843102936</v>
      </c>
      <c r="S698" s="4"/>
      <c r="T698" s="84">
        <v>1.27</v>
      </c>
      <c r="U698" s="84">
        <v>1.31</v>
      </c>
      <c r="V698" s="84">
        <f>($U698+($T698-$U698)*(($U$1-$V$1)/($U$1-$T$1)))</f>
        <v>1.2768584000000001</v>
      </c>
    </row>
    <row r="699" spans="1:22">
      <c r="A699" s="9">
        <v>2013</v>
      </c>
      <c r="B699" s="9">
        <v>11</v>
      </c>
      <c r="C699" s="10">
        <f>P!C700</f>
        <v>126</v>
      </c>
      <c r="D699" s="11">
        <f>P!D700</f>
        <v>12.62</v>
      </c>
      <c r="E699" s="56">
        <v>16.78</v>
      </c>
      <c r="F699" s="56">
        <v>8.5500000000000007</v>
      </c>
      <c r="G699" s="59">
        <v>16.3</v>
      </c>
      <c r="H699" s="9">
        <v>15.1</v>
      </c>
      <c r="I699" s="15">
        <f t="shared" si="149"/>
        <v>15.614380000000001</v>
      </c>
      <c r="J699" s="15">
        <f t="shared" si="148"/>
        <v>3.1340917608833596</v>
      </c>
      <c r="K699" s="15">
        <f t="shared" si="150"/>
        <v>1.2787094384404107</v>
      </c>
      <c r="L699" s="67">
        <v>30</v>
      </c>
      <c r="M699" s="47">
        <f t="shared" si="151"/>
        <v>38.36128315321232</v>
      </c>
      <c r="N699" s="32"/>
      <c r="O699" s="24">
        <f t="shared" ref="O699:O709" si="161">(D699/5)^1.514</f>
        <v>4.0622184727693851</v>
      </c>
      <c r="P699" s="90"/>
      <c r="R699" s="82">
        <f>16*(10*D699/$P709)^$Q709*$V699</f>
        <v>44.420718543507668</v>
      </c>
      <c r="S699" s="4"/>
      <c r="T699" s="84">
        <v>1.18</v>
      </c>
      <c r="U699" s="84">
        <v>1.21</v>
      </c>
      <c r="V699" s="84">
        <f>($U699+($T699-$U699)*(($U$1-$V$1)/($U$1-$T$1)))</f>
        <v>1.1851437999999999</v>
      </c>
    </row>
    <row r="700" spans="1:22">
      <c r="A700" s="9">
        <v>2013</v>
      </c>
      <c r="B700" s="9">
        <v>12</v>
      </c>
      <c r="C700" s="10">
        <f>P!C701</f>
        <v>4</v>
      </c>
      <c r="D700" s="11">
        <f>P!D701</f>
        <v>5.31</v>
      </c>
      <c r="E700" s="56">
        <v>9.6</v>
      </c>
      <c r="F700" s="56">
        <v>0.7</v>
      </c>
      <c r="G700" s="59">
        <v>13.6</v>
      </c>
      <c r="H700" s="9">
        <v>12.4</v>
      </c>
      <c r="I700" s="15">
        <f t="shared" si="149"/>
        <v>12.914380000000001</v>
      </c>
      <c r="J700" s="15">
        <f t="shared" si="148"/>
        <v>2.0478415290900989</v>
      </c>
      <c r="K700" s="15">
        <f t="shared" si="150"/>
        <v>0.83551934386876026</v>
      </c>
      <c r="L700" s="67">
        <v>31</v>
      </c>
      <c r="M700" s="47">
        <f t="shared" si="151"/>
        <v>25.901099659931567</v>
      </c>
      <c r="N700" s="32"/>
      <c r="O700" s="24">
        <f t="shared" si="161"/>
        <v>1.0953490056961881</v>
      </c>
      <c r="P700" s="90"/>
      <c r="R700" s="82">
        <f>16*(10*D700/$P709)^$Q709*$V700</f>
        <v>8.7677297816781383</v>
      </c>
      <c r="S700" s="4"/>
      <c r="T700" s="84">
        <v>1.04</v>
      </c>
      <c r="U700" s="84">
        <v>1.04</v>
      </c>
      <c r="V700" s="84">
        <f>($U700+($T700-$U700)*(($U$1-$V$1)/($U$1-$T$1)))</f>
        <v>1.04</v>
      </c>
    </row>
    <row r="701" spans="1:22">
      <c r="A701" s="9">
        <v>2014</v>
      </c>
      <c r="B701" s="9">
        <v>1</v>
      </c>
      <c r="C701" s="10">
        <f>P!C702</f>
        <v>108</v>
      </c>
      <c r="D701" s="11">
        <f>P!D702</f>
        <v>8.0299999999999994</v>
      </c>
      <c r="E701" s="56" t="s">
        <v>418</v>
      </c>
      <c r="F701" s="56">
        <v>4.26</v>
      </c>
      <c r="G701" s="59">
        <v>15</v>
      </c>
      <c r="H701" s="9">
        <v>13.8</v>
      </c>
      <c r="I701" s="15">
        <f t="shared" si="149"/>
        <v>14.314380000000002</v>
      </c>
      <c r="J701" s="15">
        <f t="shared" si="148"/>
        <v>2.3227057660384189</v>
      </c>
      <c r="K701" s="15">
        <f t="shared" si="150"/>
        <v>0.94766395254367486</v>
      </c>
      <c r="L701" s="67">
        <v>31</v>
      </c>
      <c r="M701" s="47">
        <f t="shared" si="151"/>
        <v>29.377582528853921</v>
      </c>
      <c r="N701" s="32"/>
      <c r="O701" s="24">
        <f t="shared" si="161"/>
        <v>2.0487961482617112</v>
      </c>
      <c r="P701" s="90"/>
      <c r="R701" s="82">
        <f>16*(10*D701/$P709)^$Q709*$V701</f>
        <v>16.449047682699238</v>
      </c>
      <c r="S701" s="4"/>
      <c r="T701" s="84">
        <v>0.96</v>
      </c>
      <c r="U701" s="84">
        <v>0.94</v>
      </c>
      <c r="V701" s="84">
        <f>($U701+($T701-$U701)*(($U$1-$V$1)/($U$1-$T$1)))</f>
        <v>0.95657079999999994</v>
      </c>
    </row>
    <row r="702" spans="1:22">
      <c r="A702" s="9">
        <v>2014</v>
      </c>
      <c r="B702" s="9">
        <v>2</v>
      </c>
      <c r="C702" s="10">
        <f>P!C703</f>
        <v>6</v>
      </c>
      <c r="D702" s="11">
        <f>P!D703</f>
        <v>9.9700000000000006</v>
      </c>
      <c r="E702" s="56" t="s">
        <v>419</v>
      </c>
      <c r="F702" s="56">
        <v>6.42</v>
      </c>
      <c r="G702" s="59">
        <v>20.04</v>
      </c>
      <c r="H702" s="9">
        <v>19.2</v>
      </c>
      <c r="I702" s="15">
        <f t="shared" si="149"/>
        <v>19.560065999999999</v>
      </c>
      <c r="J702" s="15">
        <f t="shared" si="148"/>
        <v>3.1605598489273166</v>
      </c>
      <c r="K702" s="15">
        <f t="shared" si="150"/>
        <v>1.2895084183623451</v>
      </c>
      <c r="L702" s="67">
        <v>29</v>
      </c>
      <c r="M702" s="47">
        <f t="shared" si="151"/>
        <v>37.395744132508007</v>
      </c>
      <c r="N702" s="32"/>
      <c r="O702" s="24">
        <f t="shared" si="161"/>
        <v>2.8430459774876415</v>
      </c>
      <c r="P702" s="90"/>
      <c r="R702" s="82">
        <f>16*(10*D702/$P709)^$Q709*$V702</f>
        <v>20.552676413640324</v>
      </c>
      <c r="S702" s="4"/>
      <c r="T702" s="84">
        <v>0.83</v>
      </c>
      <c r="U702" s="84">
        <v>0.79</v>
      </c>
      <c r="V702" s="84">
        <f>($U702+($T702-$U702)*(($U$1-$V$1)/($U$1-$T$1)))</f>
        <v>0.82314159999999992</v>
      </c>
    </row>
    <row r="703" spans="1:22">
      <c r="A703" s="9">
        <v>2014</v>
      </c>
      <c r="B703" s="9">
        <v>3</v>
      </c>
      <c r="C703" s="10">
        <f>P!C704</f>
        <v>82</v>
      </c>
      <c r="D703" s="11">
        <f>P!D704</f>
        <v>10.37</v>
      </c>
      <c r="E703" s="56" t="s">
        <v>420</v>
      </c>
      <c r="F703" s="56">
        <v>5.68</v>
      </c>
      <c r="G703" s="59">
        <v>27.2</v>
      </c>
      <c r="H703" s="9">
        <v>26.3</v>
      </c>
      <c r="I703" s="15">
        <f t="shared" si="149"/>
        <v>26.685785000000003</v>
      </c>
      <c r="J703" s="15">
        <f t="shared" si="148"/>
        <v>5.3094619412741535</v>
      </c>
      <c r="K703" s="15">
        <f t="shared" si="150"/>
        <v>2.1662604720398546</v>
      </c>
      <c r="L703" s="67">
        <v>31</v>
      </c>
      <c r="M703" s="47">
        <f t="shared" si="151"/>
        <v>67.154074633235496</v>
      </c>
      <c r="N703" s="32"/>
      <c r="O703" s="24">
        <f t="shared" si="161"/>
        <v>3.0175081420067826</v>
      </c>
      <c r="P703" s="90"/>
      <c r="R703" s="82">
        <f>16*(10*D703/$P709)^$Q709*$V703</f>
        <v>21.368329819587068</v>
      </c>
      <c r="S703" s="4"/>
      <c r="T703" s="84">
        <v>0.81</v>
      </c>
      <c r="U703" s="84">
        <v>0.75</v>
      </c>
      <c r="V703" s="84">
        <f t="shared" ref="V703:V709" si="162">($U703+($T703-$U703)*(($U$1-$V$1)/($U$1-$T$1)))</f>
        <v>0.79971239999999999</v>
      </c>
    </row>
    <row r="704" spans="1:22">
      <c r="A704" s="9">
        <v>2014</v>
      </c>
      <c r="B704" s="9">
        <v>4</v>
      </c>
      <c r="C704" s="10">
        <f>P!C705</f>
        <v>54</v>
      </c>
      <c r="D704" s="11">
        <f>P!D705</f>
        <v>14.82</v>
      </c>
      <c r="E704" s="56" t="s">
        <v>421</v>
      </c>
      <c r="F704" s="56">
        <v>9.52</v>
      </c>
      <c r="G704" s="59">
        <v>34.700000000000003</v>
      </c>
      <c r="H704" s="9">
        <v>34.1</v>
      </c>
      <c r="I704" s="15">
        <f t="shared" si="149"/>
        <v>34.357190000000003</v>
      </c>
      <c r="J704" s="15">
        <f t="shared" si="148"/>
        <v>7.6899662304254885</v>
      </c>
      <c r="K704" s="15">
        <f t="shared" si="150"/>
        <v>3.1375062220135992</v>
      </c>
      <c r="L704" s="67">
        <v>30</v>
      </c>
      <c r="M704" s="47">
        <f t="shared" si="151"/>
        <v>94.125186660407977</v>
      </c>
      <c r="N704" s="32"/>
      <c r="O704" s="24">
        <f t="shared" si="161"/>
        <v>5.1811193157740014</v>
      </c>
      <c r="P704" s="90"/>
      <c r="R704" s="82">
        <f>16*(10*D704/$P709)^$Q709*$V704</f>
        <v>41.191888823584229</v>
      </c>
      <c r="S704" s="4"/>
      <c r="T704" s="84">
        <v>0.84</v>
      </c>
      <c r="U704" s="84">
        <v>0.8</v>
      </c>
      <c r="V704" s="84">
        <f t="shared" si="162"/>
        <v>0.83314159999999993</v>
      </c>
    </row>
    <row r="705" spans="1:22">
      <c r="A705" s="9">
        <v>2014</v>
      </c>
      <c r="B705" s="9">
        <v>5</v>
      </c>
      <c r="C705" s="10">
        <f>P!C706</f>
        <v>24</v>
      </c>
      <c r="D705" s="11">
        <f>P!D706</f>
        <v>19.71</v>
      </c>
      <c r="E705" s="56" t="s">
        <v>422</v>
      </c>
      <c r="F705" s="56">
        <v>12.78</v>
      </c>
      <c r="G705" s="59">
        <v>39.700000000000003</v>
      </c>
      <c r="H705" s="9">
        <v>39.5</v>
      </c>
      <c r="I705" s="15">
        <f t="shared" si="149"/>
        <v>39.585729999999998</v>
      </c>
      <c r="J705" s="15">
        <f t="shared" si="148"/>
        <v>11.050626467743148</v>
      </c>
      <c r="K705" s="15">
        <f t="shared" si="150"/>
        <v>4.5086555988392041</v>
      </c>
      <c r="L705" s="67">
        <v>31</v>
      </c>
      <c r="M705" s="47">
        <f t="shared" si="151"/>
        <v>139.76832356401533</v>
      </c>
      <c r="N705" s="32"/>
      <c r="O705" s="24">
        <f t="shared" si="161"/>
        <v>7.9783845052641258</v>
      </c>
      <c r="P705" s="90"/>
      <c r="R705" s="82">
        <f>16*(10*D705/$P709)^$Q709*$V705</f>
        <v>66.804178682004405</v>
      </c>
      <c r="S705" s="4"/>
      <c r="T705" s="84">
        <v>0.83</v>
      </c>
      <c r="U705" s="84">
        <v>0.81</v>
      </c>
      <c r="V705" s="84">
        <f t="shared" si="162"/>
        <v>0.82657079999999994</v>
      </c>
    </row>
    <row r="706" spans="1:22">
      <c r="A706" s="9">
        <v>2014</v>
      </c>
      <c r="B706" s="9">
        <v>6</v>
      </c>
      <c r="C706" s="10">
        <f>P!C707</f>
        <v>49</v>
      </c>
      <c r="D706" s="11">
        <f>P!D707</f>
        <v>24.06</v>
      </c>
      <c r="E706" s="56" t="s">
        <v>423</v>
      </c>
      <c r="F706" s="56">
        <v>16.920000000000002</v>
      </c>
      <c r="G706" s="59">
        <v>41.9</v>
      </c>
      <c r="H706" s="9">
        <v>41.9</v>
      </c>
      <c r="I706" s="15">
        <f t="shared" si="149"/>
        <v>41.9</v>
      </c>
      <c r="J706" s="15">
        <f t="shared" ref="J706:J769" si="163">0.0023*(E706-F706)^0.5*(D706+17.8)*I706</f>
        <v>13.294009831347589</v>
      </c>
      <c r="K706" s="15">
        <f t="shared" si="150"/>
        <v>5.4239560111898157</v>
      </c>
      <c r="L706" s="67">
        <v>30</v>
      </c>
      <c r="M706" s="47">
        <f t="shared" si="151"/>
        <v>162.71868033569447</v>
      </c>
      <c r="N706" s="32"/>
      <c r="O706" s="24">
        <f t="shared" si="161"/>
        <v>10.790485529332427</v>
      </c>
      <c r="P706" s="91"/>
      <c r="R706" s="82">
        <f>16*(10*D706/$P709)^$Q709*$V706</f>
        <v>117.19375441917778</v>
      </c>
      <c r="S706" s="4"/>
      <c r="T706" s="84">
        <v>1.03</v>
      </c>
      <c r="U706" s="84">
        <v>1.02</v>
      </c>
      <c r="V706" s="84">
        <f t="shared" si="162"/>
        <v>1.0282854000000001</v>
      </c>
    </row>
    <row r="707" spans="1:22">
      <c r="A707" s="9">
        <v>2014</v>
      </c>
      <c r="B707" s="9">
        <v>7</v>
      </c>
      <c r="C707" s="10">
        <f>P!C708</f>
        <v>18</v>
      </c>
      <c r="D707" s="11">
        <f>P!D708</f>
        <v>27.27</v>
      </c>
      <c r="E707" s="56">
        <v>31.14</v>
      </c>
      <c r="F707" s="56">
        <v>19.309999999999999</v>
      </c>
      <c r="G707" s="59">
        <v>40.799999999999997</v>
      </c>
      <c r="H707" s="9">
        <v>40.799999999999997</v>
      </c>
      <c r="I707" s="15">
        <f t="shared" ref="I707:I770" si="164">G707+(H707-G707)/(42-40)*(42-40.8573)</f>
        <v>40.799999999999997</v>
      </c>
      <c r="J707" s="15">
        <f t="shared" si="163"/>
        <v>14.546815461848377</v>
      </c>
      <c r="K707" s="15">
        <f t="shared" ref="K707:K770" si="165">J707*0.408</f>
        <v>5.9351007084341374</v>
      </c>
      <c r="L707" s="67">
        <v>31</v>
      </c>
      <c r="M707" s="47">
        <f t="shared" ref="M707:M770" si="166">L707*K707</f>
        <v>183.98812196145826</v>
      </c>
      <c r="N707" s="32"/>
      <c r="O707" s="24">
        <f t="shared" si="161"/>
        <v>13.043276843598264</v>
      </c>
      <c r="P707" s="91"/>
      <c r="R707" s="82">
        <f>16*(10*D707/$P709)^$Q709*$V707</f>
        <v>157.46774569886799</v>
      </c>
      <c r="S707" s="4"/>
      <c r="T707" s="84">
        <v>1.1100000000000001</v>
      </c>
      <c r="U707" s="84">
        <v>1.1299999999999999</v>
      </c>
      <c r="V707" s="84">
        <f t="shared" si="162"/>
        <v>1.1134292000000001</v>
      </c>
    </row>
    <row r="708" spans="1:22">
      <c r="A708" s="9">
        <v>2014</v>
      </c>
      <c r="B708" s="9">
        <v>8</v>
      </c>
      <c r="C708" s="10">
        <f>P!C709</f>
        <v>109</v>
      </c>
      <c r="D708" s="11">
        <f>P!D709</f>
        <v>26.95</v>
      </c>
      <c r="E708" s="56">
        <v>31.5</v>
      </c>
      <c r="F708" s="56">
        <v>19.75</v>
      </c>
      <c r="G708" s="59">
        <v>36.700000000000003</v>
      </c>
      <c r="H708" s="9">
        <v>36.299999999999997</v>
      </c>
      <c r="I708" s="15">
        <f t="shared" si="164"/>
        <v>36.47146</v>
      </c>
      <c r="J708" s="15">
        <f t="shared" si="163"/>
        <v>12.867463885445686</v>
      </c>
      <c r="K708" s="15">
        <f t="shared" si="165"/>
        <v>5.2499252652618393</v>
      </c>
      <c r="L708" s="67">
        <v>31</v>
      </c>
      <c r="M708" s="47">
        <f t="shared" si="166"/>
        <v>162.74768322311701</v>
      </c>
      <c r="N708" s="32"/>
      <c r="O708" s="24">
        <f t="shared" si="161"/>
        <v>12.812249593302184</v>
      </c>
      <c r="P708" s="91"/>
      <c r="R708" s="82">
        <f>16*(10*D708/$P709)^$Q709*$V708</f>
        <v>172.78699160009856</v>
      </c>
      <c r="S708" s="4"/>
      <c r="T708" s="84">
        <v>1.24</v>
      </c>
      <c r="U708" s="84">
        <v>1.28</v>
      </c>
      <c r="V708" s="84">
        <f t="shared" si="162"/>
        <v>1.2468584</v>
      </c>
    </row>
    <row r="709" spans="1:22" s="2" customFormat="1">
      <c r="A709" s="12">
        <v>2014</v>
      </c>
      <c r="B709" s="12">
        <v>9</v>
      </c>
      <c r="C709" s="10">
        <f>P!C710</f>
        <v>26</v>
      </c>
      <c r="D709" s="11">
        <f>P!D710</f>
        <v>21.58</v>
      </c>
      <c r="E709" s="57">
        <v>26.67</v>
      </c>
      <c r="F709" s="57">
        <v>15.99</v>
      </c>
      <c r="G709" s="60">
        <v>30</v>
      </c>
      <c r="H709" s="12">
        <v>29.2</v>
      </c>
      <c r="I709" s="12">
        <f t="shared" si="164"/>
        <v>29.542919999999999</v>
      </c>
      <c r="J709" s="12">
        <f t="shared" si="163"/>
        <v>8.7446532387288567</v>
      </c>
      <c r="K709" s="15">
        <f t="shared" si="165"/>
        <v>3.5678185214013731</v>
      </c>
      <c r="L709" s="12">
        <v>30</v>
      </c>
      <c r="M709" s="47">
        <f t="shared" si="166"/>
        <v>107.0345556420412</v>
      </c>
      <c r="N709" s="31">
        <f>SUM(M698:M709)</f>
        <v>1115.9737484886002</v>
      </c>
      <c r="O709" s="48">
        <f t="shared" si="161"/>
        <v>9.1519427372127673</v>
      </c>
      <c r="P709" s="49">
        <f>SUM(O698:O709)</f>
        <v>77.010916578525396</v>
      </c>
      <c r="Q709" s="81">
        <f>6.75*10^(-7)*P709^3-7.71*10^(-5)*P709^2+1.792*10^(-2)*P709+0.49239</f>
        <v>1.723460959476304</v>
      </c>
      <c r="R709" s="85">
        <f>16*(10*D709/$P709)^$Q709*$V709</f>
        <v>118.75547623752139</v>
      </c>
      <c r="S709" s="93">
        <f>SUM(R698:R709)</f>
        <v>846.19672201266042</v>
      </c>
      <c r="T709" s="95">
        <v>1.25</v>
      </c>
      <c r="U709" s="95">
        <v>1.29</v>
      </c>
      <c r="V709" s="95">
        <f t="shared" si="162"/>
        <v>1.2568584</v>
      </c>
    </row>
    <row r="710" spans="1:22" ht="18">
      <c r="A710" s="9">
        <v>2014</v>
      </c>
      <c r="B710" s="9">
        <v>10</v>
      </c>
      <c r="C710" s="10">
        <f>P!C711</f>
        <v>82</v>
      </c>
      <c r="D710" s="11">
        <f>P!D711</f>
        <v>17.02</v>
      </c>
      <c r="E710" s="56">
        <v>21.15</v>
      </c>
      <c r="F710" s="56">
        <v>11.2</v>
      </c>
      <c r="G710" s="59">
        <v>22.5</v>
      </c>
      <c r="H710" s="9">
        <v>21.4</v>
      </c>
      <c r="I710" s="15">
        <f t="shared" si="164"/>
        <v>21.871514999999999</v>
      </c>
      <c r="J710" s="15">
        <f t="shared" si="163"/>
        <v>5.5251873655434069</v>
      </c>
      <c r="K710" s="15">
        <f t="shared" si="165"/>
        <v>2.2542764451417101</v>
      </c>
      <c r="L710" s="9">
        <v>31</v>
      </c>
      <c r="M710" s="47">
        <f t="shared" si="166"/>
        <v>69.882569799393011</v>
      </c>
      <c r="N710" s="32"/>
      <c r="O710" s="24">
        <f>(D710/5)^1.514</f>
        <v>6.3889895948603357</v>
      </c>
      <c r="P710" s="43"/>
      <c r="R710" s="82">
        <f>16*(10*D710/$P721)^$Q721*$V710</f>
        <v>78.804035421058259</v>
      </c>
      <c r="S710" s="4"/>
      <c r="T710" s="84">
        <v>1.27</v>
      </c>
      <c r="U710" s="84">
        <v>1.31</v>
      </c>
      <c r="V710" s="84">
        <f>($U710+($T710-$U710)*(($U$1-$V$1)/($U$1-$T$1)))</f>
        <v>1.2768584000000001</v>
      </c>
    </row>
    <row r="711" spans="1:22">
      <c r="A711" s="9">
        <v>2014</v>
      </c>
      <c r="B711" s="9">
        <v>11</v>
      </c>
      <c r="C711" s="10">
        <f>P!C712</f>
        <v>32</v>
      </c>
      <c r="D711" s="11">
        <f>P!D712</f>
        <v>11.09</v>
      </c>
      <c r="E711" s="56">
        <v>14.51</v>
      </c>
      <c r="F711" s="56">
        <v>7.41</v>
      </c>
      <c r="G711" s="59">
        <v>16.3</v>
      </c>
      <c r="H711" s="9">
        <v>15.1</v>
      </c>
      <c r="I711" s="15">
        <f t="shared" si="164"/>
        <v>15.614380000000001</v>
      </c>
      <c r="J711" s="15">
        <f t="shared" si="163"/>
        <v>2.764580857815313</v>
      </c>
      <c r="K711" s="15">
        <f t="shared" si="165"/>
        <v>1.1279489899886477</v>
      </c>
      <c r="L711" s="67">
        <v>30</v>
      </c>
      <c r="M711" s="47">
        <f t="shared" si="166"/>
        <v>33.838469699659427</v>
      </c>
      <c r="N711" s="32"/>
      <c r="O711" s="24">
        <f t="shared" ref="O711:O721" si="167">(D711/5)^1.514</f>
        <v>3.3403023132352909</v>
      </c>
      <c r="P711" s="90"/>
      <c r="R711" s="82">
        <f>16*(10*D711/$P721)^$Q721*$V711</f>
        <v>34.400047144893385</v>
      </c>
      <c r="S711" s="4"/>
      <c r="T711" s="84">
        <v>1.18</v>
      </c>
      <c r="U711" s="84">
        <v>1.21</v>
      </c>
      <c r="V711" s="84">
        <f>($U711+($T711-$U711)*(($U$1-$V$1)/($U$1-$T$1)))</f>
        <v>1.1851437999999999</v>
      </c>
    </row>
    <row r="712" spans="1:22">
      <c r="A712" s="9">
        <v>2014</v>
      </c>
      <c r="B712" s="9">
        <v>12</v>
      </c>
      <c r="C712" s="10">
        <f>P!C713</f>
        <v>215</v>
      </c>
      <c r="D712" s="11">
        <f>P!D713</f>
        <v>8.5399999999999991</v>
      </c>
      <c r="E712" s="56">
        <v>12.42</v>
      </c>
      <c r="F712" s="56">
        <v>5.49</v>
      </c>
      <c r="G712" s="59">
        <v>13.6</v>
      </c>
      <c r="H712" s="9">
        <v>12.4</v>
      </c>
      <c r="I712" s="15">
        <f t="shared" si="164"/>
        <v>12.914380000000001</v>
      </c>
      <c r="J712" s="15">
        <f t="shared" si="163"/>
        <v>2.0596042775470682</v>
      </c>
      <c r="K712" s="15">
        <f t="shared" si="165"/>
        <v>0.8403185452392038</v>
      </c>
      <c r="L712" s="67">
        <v>31</v>
      </c>
      <c r="M712" s="47">
        <f t="shared" si="166"/>
        <v>26.049874902415318</v>
      </c>
      <c r="N712" s="32"/>
      <c r="O712" s="24">
        <f t="shared" si="167"/>
        <v>2.2489853667211137</v>
      </c>
      <c r="P712" s="90"/>
      <c r="R712" s="82">
        <f>16*(10*D712/$P721)^$Q721*$V712</f>
        <v>19.053752452992821</v>
      </c>
      <c r="S712" s="4"/>
      <c r="T712" s="84">
        <v>1.04</v>
      </c>
      <c r="U712" s="84">
        <v>1.04</v>
      </c>
      <c r="V712" s="84">
        <f>($U712+($T712-$U712)*(($U$1-$V$1)/($U$1-$T$1)))</f>
        <v>1.04</v>
      </c>
    </row>
    <row r="713" spans="1:22">
      <c r="A713" s="9">
        <v>2015</v>
      </c>
      <c r="B713" s="9">
        <v>1</v>
      </c>
      <c r="C713" s="10">
        <f>P!C714</f>
        <v>196</v>
      </c>
      <c r="D713" s="11">
        <f>P!D714</f>
        <v>7.13</v>
      </c>
      <c r="E713" s="56" t="s">
        <v>424</v>
      </c>
      <c r="F713" s="56">
        <v>1.9</v>
      </c>
      <c r="G713" s="59">
        <v>15</v>
      </c>
      <c r="H713" s="9">
        <v>13.8</v>
      </c>
      <c r="I713" s="15">
        <f t="shared" si="164"/>
        <v>14.314380000000002</v>
      </c>
      <c r="J713" s="15">
        <f t="shared" si="163"/>
        <v>2.4181460033253375</v>
      </c>
      <c r="K713" s="15">
        <f t="shared" si="165"/>
        <v>0.98660356935673765</v>
      </c>
      <c r="L713" s="67">
        <v>31</v>
      </c>
      <c r="M713" s="47">
        <f t="shared" si="166"/>
        <v>30.584710650058867</v>
      </c>
      <c r="N713" s="32"/>
      <c r="O713" s="24">
        <f t="shared" si="167"/>
        <v>1.7113426014523871</v>
      </c>
      <c r="P713" s="90"/>
      <c r="R713" s="82">
        <f>16*(10*D713/$P721)^$Q721*$V713</f>
        <v>12.754052832449359</v>
      </c>
      <c r="S713" s="4"/>
      <c r="T713" s="84">
        <v>0.96</v>
      </c>
      <c r="U713" s="84">
        <v>0.94</v>
      </c>
      <c r="V713" s="84">
        <f>($U713+($T713-$U713)*(($U$1-$V$1)/($U$1-$T$1)))</f>
        <v>0.95657079999999994</v>
      </c>
    </row>
    <row r="714" spans="1:22">
      <c r="A714" s="9">
        <v>2015</v>
      </c>
      <c r="B714" s="9">
        <v>2</v>
      </c>
      <c r="C714" s="10">
        <f>P!C715</f>
        <v>64</v>
      </c>
      <c r="D714" s="11">
        <f>P!D715</f>
        <v>7.17</v>
      </c>
      <c r="E714" s="56" t="s">
        <v>425</v>
      </c>
      <c r="F714" s="56">
        <v>3.48</v>
      </c>
      <c r="G714" s="59">
        <v>20.04</v>
      </c>
      <c r="H714" s="9">
        <v>19.2</v>
      </c>
      <c r="I714" s="15">
        <f t="shared" si="164"/>
        <v>19.560065999999999</v>
      </c>
      <c r="J714" s="15">
        <f t="shared" si="163"/>
        <v>2.9443881605721804</v>
      </c>
      <c r="K714" s="15">
        <f t="shared" si="165"/>
        <v>1.2013103695134495</v>
      </c>
      <c r="L714" s="67">
        <v>29</v>
      </c>
      <c r="M714" s="47">
        <f t="shared" si="166"/>
        <v>34.838000715890033</v>
      </c>
      <c r="N714" s="32"/>
      <c r="O714" s="24">
        <f t="shared" si="167"/>
        <v>1.7258991510324262</v>
      </c>
      <c r="P714" s="90"/>
      <c r="R714" s="82">
        <f>16*(10*D714/$P721)^$Q721*$V714</f>
        <v>11.083693469552118</v>
      </c>
      <c r="S714" s="4"/>
      <c r="T714" s="84">
        <v>0.83</v>
      </c>
      <c r="U714" s="84">
        <v>0.79</v>
      </c>
      <c r="V714" s="84">
        <f>($U714+($T714-$U714)*(($U$1-$V$1)/($U$1-$T$1)))</f>
        <v>0.82314159999999992</v>
      </c>
    </row>
    <row r="715" spans="1:22">
      <c r="A715" s="9">
        <v>2015</v>
      </c>
      <c r="B715" s="9">
        <v>3</v>
      </c>
      <c r="C715" s="10">
        <f>P!C716</f>
        <v>142</v>
      </c>
      <c r="D715" s="11">
        <f>P!D716</f>
        <v>9.3800000000000008</v>
      </c>
      <c r="E715" s="56" t="s">
        <v>426</v>
      </c>
      <c r="F715" s="56">
        <v>5.51</v>
      </c>
      <c r="G715" s="59">
        <v>27.2</v>
      </c>
      <c r="H715" s="9">
        <v>26.3</v>
      </c>
      <c r="I715" s="15">
        <f t="shared" si="164"/>
        <v>26.685785000000003</v>
      </c>
      <c r="J715" s="15">
        <f t="shared" si="163"/>
        <v>4.4231832634147867</v>
      </c>
      <c r="K715" s="15">
        <f t="shared" si="165"/>
        <v>1.8046587714732329</v>
      </c>
      <c r="L715" s="67">
        <v>31</v>
      </c>
      <c r="M715" s="47">
        <f t="shared" si="166"/>
        <v>55.944421915670219</v>
      </c>
      <c r="N715" s="32"/>
      <c r="O715" s="24">
        <f t="shared" si="167"/>
        <v>2.5922358394271221</v>
      </c>
      <c r="P715" s="90"/>
      <c r="R715" s="82">
        <f>16*(10*D715/$P721)^$Q721*$V715</f>
        <v>17.283743195383916</v>
      </c>
      <c r="S715" s="4"/>
      <c r="T715" s="84">
        <v>0.81</v>
      </c>
      <c r="U715" s="84">
        <v>0.75</v>
      </c>
      <c r="V715" s="84">
        <f t="shared" ref="V715:V721" si="168">($U715+($T715-$U715)*(($U$1-$V$1)/($U$1-$T$1)))</f>
        <v>0.79971239999999999</v>
      </c>
    </row>
    <row r="716" spans="1:22">
      <c r="A716" s="9">
        <v>2015</v>
      </c>
      <c r="B716" s="9">
        <v>4</v>
      </c>
      <c r="C716" s="10">
        <f>P!C717</f>
        <v>51</v>
      </c>
      <c r="D716" s="11">
        <f>P!D717</f>
        <v>14.37</v>
      </c>
      <c r="E716" s="56" t="s">
        <v>427</v>
      </c>
      <c r="F716" s="56">
        <v>6.9</v>
      </c>
      <c r="G716" s="59">
        <v>34.700000000000003</v>
      </c>
      <c r="H716" s="9">
        <v>34.1</v>
      </c>
      <c r="I716" s="15">
        <f t="shared" si="164"/>
        <v>34.357190000000003</v>
      </c>
      <c r="J716" s="15">
        <f t="shared" si="163"/>
        <v>8.2491788404993542</v>
      </c>
      <c r="K716" s="15">
        <f t="shared" si="165"/>
        <v>3.3656649669237364</v>
      </c>
      <c r="L716" s="67">
        <v>30</v>
      </c>
      <c r="M716" s="47">
        <f t="shared" si="166"/>
        <v>100.96994900771209</v>
      </c>
      <c r="N716" s="32"/>
      <c r="O716" s="24">
        <f t="shared" si="167"/>
        <v>4.9448026165392331</v>
      </c>
      <c r="P716" s="90"/>
      <c r="R716" s="82">
        <f>16*(10*D716/$P721)^$Q721*$V716</f>
        <v>38.166055518525532</v>
      </c>
      <c r="S716" s="4"/>
      <c r="T716" s="84">
        <v>0.84</v>
      </c>
      <c r="U716" s="84">
        <v>0.8</v>
      </c>
      <c r="V716" s="84">
        <f t="shared" si="168"/>
        <v>0.83314159999999993</v>
      </c>
    </row>
    <row r="717" spans="1:22">
      <c r="A717" s="9">
        <v>2015</v>
      </c>
      <c r="B717" s="9">
        <v>5</v>
      </c>
      <c r="C717" s="10">
        <f>P!C718</f>
        <v>12</v>
      </c>
      <c r="D717" s="11">
        <f>P!D718</f>
        <v>20.59</v>
      </c>
      <c r="E717" s="56" t="s">
        <v>428</v>
      </c>
      <c r="F717" s="56">
        <v>13.65</v>
      </c>
      <c r="G717" s="59">
        <v>39.700000000000003</v>
      </c>
      <c r="H717" s="9">
        <v>39.5</v>
      </c>
      <c r="I717" s="15">
        <f t="shared" si="164"/>
        <v>39.585729999999998</v>
      </c>
      <c r="J717" s="15">
        <f t="shared" si="163"/>
        <v>11.529196838728785</v>
      </c>
      <c r="K717" s="15">
        <f t="shared" si="165"/>
        <v>4.7039123102013436</v>
      </c>
      <c r="L717" s="67">
        <v>31</v>
      </c>
      <c r="M717" s="47">
        <f t="shared" si="166"/>
        <v>145.82128161624166</v>
      </c>
      <c r="N717" s="32"/>
      <c r="O717" s="24">
        <f t="shared" si="167"/>
        <v>8.523836725984653</v>
      </c>
      <c r="P717" s="90"/>
      <c r="R717" s="82">
        <f>16*(10*D717/$P721)^$Q721*$V717</f>
        <v>71.338633757013412</v>
      </c>
      <c r="S717" s="4"/>
      <c r="T717" s="84">
        <v>0.83</v>
      </c>
      <c r="U717" s="84">
        <v>0.81</v>
      </c>
      <c r="V717" s="84">
        <f t="shared" si="168"/>
        <v>0.82657079999999994</v>
      </c>
    </row>
    <row r="718" spans="1:22">
      <c r="A718" s="9">
        <v>2015</v>
      </c>
      <c r="B718" s="9">
        <v>6</v>
      </c>
      <c r="C718" s="10">
        <f>P!C719</f>
        <v>53</v>
      </c>
      <c r="D718" s="11">
        <f>P!D719</f>
        <v>23.37</v>
      </c>
      <c r="E718" s="56" t="s">
        <v>429</v>
      </c>
      <c r="F718" s="56">
        <v>16.73</v>
      </c>
      <c r="G718" s="59">
        <v>41.9</v>
      </c>
      <c r="H718" s="9">
        <v>41.9</v>
      </c>
      <c r="I718" s="15">
        <f t="shared" si="164"/>
        <v>41.9</v>
      </c>
      <c r="J718" s="15">
        <f t="shared" si="163"/>
        <v>12.559044138120944</v>
      </c>
      <c r="K718" s="15">
        <f t="shared" si="165"/>
        <v>5.1240900083533445</v>
      </c>
      <c r="L718" s="67">
        <v>30</v>
      </c>
      <c r="M718" s="47">
        <f t="shared" si="166"/>
        <v>153.72270025060033</v>
      </c>
      <c r="N718" s="32"/>
      <c r="O718" s="24">
        <f t="shared" si="167"/>
        <v>10.325443247655203</v>
      </c>
      <c r="P718" s="91"/>
      <c r="R718" s="82">
        <f>16*(10*D718/$P721)^$Q721*$V718</f>
        <v>110.92365949844154</v>
      </c>
      <c r="S718" s="4"/>
      <c r="T718" s="84">
        <v>1.03</v>
      </c>
      <c r="U718" s="84">
        <v>1.02</v>
      </c>
      <c r="V718" s="84">
        <f t="shared" si="168"/>
        <v>1.0282854000000001</v>
      </c>
    </row>
    <row r="719" spans="1:22">
      <c r="A719" s="9">
        <v>2015</v>
      </c>
      <c r="B719" s="9">
        <v>7</v>
      </c>
      <c r="C719" s="10">
        <f>P!C720</f>
        <v>12</v>
      </c>
      <c r="D719" s="11">
        <f>P!D720</f>
        <v>28.29</v>
      </c>
      <c r="E719" s="56">
        <v>32.35</v>
      </c>
      <c r="F719" s="56">
        <v>19.36</v>
      </c>
      <c r="G719" s="59">
        <v>40.799999999999997</v>
      </c>
      <c r="H719" s="9">
        <v>40.799999999999997</v>
      </c>
      <c r="I719" s="15">
        <f t="shared" si="164"/>
        <v>40.799999999999997</v>
      </c>
      <c r="J719" s="15">
        <f t="shared" si="163"/>
        <v>15.58831893312369</v>
      </c>
      <c r="K719" s="15">
        <f t="shared" si="165"/>
        <v>6.3600341247144652</v>
      </c>
      <c r="L719" s="67">
        <v>31</v>
      </c>
      <c r="M719" s="47">
        <f t="shared" si="166"/>
        <v>197.16105786614841</v>
      </c>
      <c r="N719" s="32"/>
      <c r="O719" s="24">
        <f t="shared" si="167"/>
        <v>13.788965845789251</v>
      </c>
      <c r="P719" s="91"/>
      <c r="R719" s="82">
        <f>16*(10*D719/$P721)^$Q721*$V719</f>
        <v>168.15150074032064</v>
      </c>
      <c r="S719" s="4"/>
      <c r="T719" s="84">
        <v>1.1100000000000001</v>
      </c>
      <c r="U719" s="84">
        <v>1.1299999999999999</v>
      </c>
      <c r="V719" s="84">
        <f t="shared" si="168"/>
        <v>1.1134292000000001</v>
      </c>
    </row>
    <row r="720" spans="1:22">
      <c r="A720" s="9">
        <v>2015</v>
      </c>
      <c r="B720" s="9">
        <v>8</v>
      </c>
      <c r="C720" s="10">
        <f>P!C721</f>
        <v>0.6</v>
      </c>
      <c r="D720" s="11">
        <f>P!D721</f>
        <v>28.06</v>
      </c>
      <c r="E720" s="56">
        <v>33.1</v>
      </c>
      <c r="F720" s="56">
        <v>20.68</v>
      </c>
      <c r="G720" s="59">
        <v>36.700000000000003</v>
      </c>
      <c r="H720" s="9">
        <v>36.299999999999997</v>
      </c>
      <c r="I720" s="15">
        <f t="shared" si="164"/>
        <v>36.47146</v>
      </c>
      <c r="J720" s="15">
        <f t="shared" si="163"/>
        <v>13.557382007223318</v>
      </c>
      <c r="K720" s="15">
        <f t="shared" si="165"/>
        <v>5.5314118589471128</v>
      </c>
      <c r="L720" s="67">
        <v>31</v>
      </c>
      <c r="M720" s="47">
        <f t="shared" si="166"/>
        <v>171.4737676273605</v>
      </c>
      <c r="N720" s="32"/>
      <c r="O720" s="24">
        <f t="shared" si="167"/>
        <v>13.619593352509227</v>
      </c>
      <c r="P720" s="91"/>
      <c r="R720" s="82">
        <f>16*(10*D720/$P721)^$Q721*$V720</f>
        <v>185.61437618202189</v>
      </c>
      <c r="S720" s="4"/>
      <c r="T720" s="84">
        <v>1.24</v>
      </c>
      <c r="U720" s="84">
        <v>1.28</v>
      </c>
      <c r="V720" s="84">
        <f t="shared" si="168"/>
        <v>1.2468584</v>
      </c>
    </row>
    <row r="721" spans="1:22" s="2" customFormat="1">
      <c r="A721" s="12">
        <v>2015</v>
      </c>
      <c r="B721" s="12">
        <v>9</v>
      </c>
      <c r="C721" s="10">
        <f>P!C722</f>
        <v>134</v>
      </c>
      <c r="D721" s="11">
        <f>P!D722</f>
        <v>22.68</v>
      </c>
      <c r="E721" s="57">
        <v>28.2</v>
      </c>
      <c r="F721" s="57">
        <v>18.14</v>
      </c>
      <c r="G721" s="60">
        <v>30</v>
      </c>
      <c r="H721" s="12">
        <v>29.2</v>
      </c>
      <c r="I721" s="12">
        <f t="shared" si="164"/>
        <v>29.542919999999999</v>
      </c>
      <c r="J721" s="12">
        <f t="shared" si="163"/>
        <v>8.7241022822138472</v>
      </c>
      <c r="K721" s="15">
        <f t="shared" si="165"/>
        <v>3.5594337311432493</v>
      </c>
      <c r="L721" s="12">
        <v>30</v>
      </c>
      <c r="M721" s="47">
        <f t="shared" si="166"/>
        <v>106.78301193429748</v>
      </c>
      <c r="N721" s="31">
        <f>SUM(M710:M721)</f>
        <v>1127.0698159854473</v>
      </c>
      <c r="O721" s="48">
        <f t="shared" si="167"/>
        <v>9.8674058547625343</v>
      </c>
      <c r="P721" s="49">
        <f>SUM(O710:O721)</f>
        <v>79.077802509968777</v>
      </c>
      <c r="Q721" s="81">
        <f>6.75*10^(-7)*P721^3-7.71*10^(-5)*P721^2+1.792*10^(-2)*P721+0.49239</f>
        <v>1.7611204434081293</v>
      </c>
      <c r="R721" s="85">
        <f>16*(10*D721/$P721)^$Q721*$V721</f>
        <v>128.60999541114271</v>
      </c>
      <c r="S721" s="93">
        <f>SUM(R710:R721)</f>
        <v>876.18354562379557</v>
      </c>
      <c r="T721" s="95">
        <v>1.25</v>
      </c>
      <c r="U721" s="95">
        <v>1.29</v>
      </c>
      <c r="V721" s="95">
        <f t="shared" si="168"/>
        <v>1.2568584</v>
      </c>
    </row>
    <row r="722" spans="1:22" ht="18">
      <c r="A722" s="9">
        <v>2015</v>
      </c>
      <c r="B722" s="9">
        <v>10</v>
      </c>
      <c r="C722" s="10">
        <f>P!C723</f>
        <v>63</v>
      </c>
      <c r="D722" s="11">
        <f>P!D723</f>
        <v>15.92</v>
      </c>
      <c r="E722" s="56">
        <v>20.03</v>
      </c>
      <c r="F722" s="56">
        <v>11.75</v>
      </c>
      <c r="G722" s="59">
        <v>22.5</v>
      </c>
      <c r="H722" s="9">
        <v>21.4</v>
      </c>
      <c r="I722" s="15">
        <f t="shared" si="164"/>
        <v>21.871514999999999</v>
      </c>
      <c r="J722" s="15">
        <f t="shared" si="163"/>
        <v>4.8810070757286717</v>
      </c>
      <c r="K722" s="15">
        <f t="shared" si="165"/>
        <v>1.991450886897298</v>
      </c>
      <c r="L722" s="9">
        <v>31</v>
      </c>
      <c r="M722" s="47">
        <f t="shared" si="166"/>
        <v>61.734977493816238</v>
      </c>
      <c r="N722" s="32"/>
      <c r="O722" s="24">
        <f>(D722/5)^1.514</f>
        <v>5.7743248340767623</v>
      </c>
      <c r="P722" s="43"/>
      <c r="R722" s="82">
        <f>16*(10*D722/$P733)^$Q733*$V722</f>
        <v>67.484115950621188</v>
      </c>
      <c r="S722" s="4"/>
      <c r="T722" s="84">
        <v>1.27</v>
      </c>
      <c r="U722" s="84">
        <v>1.31</v>
      </c>
      <c r="V722" s="84">
        <f>($U722+($T722-$U722)*(($U$1-$V$1)/($U$1-$T$1)))</f>
        <v>1.2768584000000001</v>
      </c>
    </row>
    <row r="723" spans="1:22">
      <c r="A723" s="9">
        <v>2015</v>
      </c>
      <c r="B723" s="9">
        <v>11</v>
      </c>
      <c r="C723" s="10">
        <f>P!C724</f>
        <v>49</v>
      </c>
      <c r="D723" s="11">
        <f>P!D724</f>
        <v>13.04</v>
      </c>
      <c r="E723" s="56">
        <v>18.05</v>
      </c>
      <c r="F723" s="56">
        <v>8.19</v>
      </c>
      <c r="G723" s="59">
        <v>16.3</v>
      </c>
      <c r="H723" s="9">
        <v>15.1</v>
      </c>
      <c r="I723" s="15">
        <f t="shared" si="164"/>
        <v>15.614380000000001</v>
      </c>
      <c r="J723" s="15">
        <f t="shared" si="163"/>
        <v>3.4778064392390298</v>
      </c>
      <c r="K723" s="15">
        <f t="shared" si="165"/>
        <v>1.4189450272095241</v>
      </c>
      <c r="L723" s="67">
        <v>30</v>
      </c>
      <c r="M723" s="47">
        <f t="shared" si="166"/>
        <v>42.568350816285722</v>
      </c>
      <c r="N723" s="32"/>
      <c r="O723" s="24">
        <f t="shared" ref="O723:O733" si="169">(D723/5)^1.514</f>
        <v>4.2686415442926746</v>
      </c>
      <c r="P723" s="90"/>
      <c r="R723" s="82">
        <f>16*(10*D723/$P733)^$Q733*$V723</f>
        <v>43.434857436222437</v>
      </c>
      <c r="S723" s="4"/>
      <c r="T723" s="84">
        <v>1.18</v>
      </c>
      <c r="U723" s="84">
        <v>1.21</v>
      </c>
      <c r="V723" s="84">
        <f>($U723+($T723-$U723)*(($U$1-$V$1)/($U$1-$T$1)))</f>
        <v>1.1851437999999999</v>
      </c>
    </row>
    <row r="724" spans="1:22">
      <c r="A724" s="9">
        <v>2015</v>
      </c>
      <c r="B724" s="9">
        <v>12</v>
      </c>
      <c r="C724" s="10">
        <f>P!C725</f>
        <v>0.7</v>
      </c>
      <c r="D724" s="11">
        <f>P!D725</f>
        <v>6.39</v>
      </c>
      <c r="E724" s="56">
        <v>12.1</v>
      </c>
      <c r="F724" s="56">
        <v>1.33</v>
      </c>
      <c r="G724" s="59">
        <v>13.6</v>
      </c>
      <c r="H724" s="9">
        <v>12.4</v>
      </c>
      <c r="I724" s="15">
        <f t="shared" si="164"/>
        <v>12.914380000000001</v>
      </c>
      <c r="J724" s="15">
        <f t="shared" si="163"/>
        <v>2.3580071476865299</v>
      </c>
      <c r="K724" s="15">
        <f t="shared" si="165"/>
        <v>0.96206691625610408</v>
      </c>
      <c r="L724" s="67">
        <v>31</v>
      </c>
      <c r="M724" s="47">
        <f t="shared" si="166"/>
        <v>29.824074403939225</v>
      </c>
      <c r="N724" s="32"/>
      <c r="O724" s="24">
        <f t="shared" si="169"/>
        <v>1.4497319581793446</v>
      </c>
      <c r="P724" s="90"/>
      <c r="R724" s="82">
        <f>16*(10*D724/$P733)^$Q733*$V724</f>
        <v>10.299168725674461</v>
      </c>
      <c r="S724" s="4"/>
      <c r="T724" s="84">
        <v>1.04</v>
      </c>
      <c r="U724" s="84">
        <v>1.04</v>
      </c>
      <c r="V724" s="84">
        <f>($U724+($T724-$U724)*(($U$1-$V$1)/($U$1-$T$1)))</f>
        <v>1.04</v>
      </c>
    </row>
    <row r="725" spans="1:22">
      <c r="A725" s="9">
        <v>2016</v>
      </c>
      <c r="B725" s="9">
        <v>1</v>
      </c>
      <c r="C725" s="10">
        <f>P!C726</f>
        <v>100</v>
      </c>
      <c r="D725" s="11">
        <f>P!D726</f>
        <v>6.31</v>
      </c>
      <c r="E725" s="56" t="s">
        <v>430</v>
      </c>
      <c r="F725" s="56">
        <v>1.26</v>
      </c>
      <c r="G725" s="59">
        <v>15</v>
      </c>
      <c r="H725" s="9">
        <v>13.8</v>
      </c>
      <c r="I725" s="15">
        <f t="shared" si="164"/>
        <v>14.314380000000002</v>
      </c>
      <c r="J725" s="15">
        <f t="shared" si="163"/>
        <v>2.3264523962062706</v>
      </c>
      <c r="K725" s="15">
        <f t="shared" si="165"/>
        <v>0.94919257765215836</v>
      </c>
      <c r="L725" s="67">
        <v>31</v>
      </c>
      <c r="M725" s="47">
        <f t="shared" si="166"/>
        <v>29.424969907216909</v>
      </c>
      <c r="N725" s="32"/>
      <c r="O725" s="24">
        <f t="shared" si="169"/>
        <v>1.4223414397154823</v>
      </c>
      <c r="P725" s="90"/>
      <c r="R725" s="82">
        <f>16*(10*D725/$P733)^$Q733*$V725</f>
        <v>9.2565309410966883</v>
      </c>
      <c r="S725" s="4"/>
      <c r="T725" s="84">
        <v>0.96</v>
      </c>
      <c r="U725" s="84">
        <v>0.94</v>
      </c>
      <c r="V725" s="84">
        <f>($U725+($T725-$U725)*(($U$1-$V$1)/($U$1-$T$1)))</f>
        <v>0.95657079999999994</v>
      </c>
    </row>
    <row r="726" spans="1:22">
      <c r="A726" s="9">
        <v>2016</v>
      </c>
      <c r="B726" s="9">
        <v>2</v>
      </c>
      <c r="C726" s="10">
        <f>P!C727</f>
        <v>132</v>
      </c>
      <c r="D726" s="11">
        <f>P!D727</f>
        <v>11.02</v>
      </c>
      <c r="E726" s="56" t="s">
        <v>431</v>
      </c>
      <c r="F726" s="56">
        <v>7.09</v>
      </c>
      <c r="G726" s="59">
        <v>20.04</v>
      </c>
      <c r="H726" s="9">
        <v>19.2</v>
      </c>
      <c r="I726" s="15">
        <f t="shared" si="164"/>
        <v>19.560065999999999</v>
      </c>
      <c r="J726" s="15">
        <f t="shared" si="163"/>
        <v>3.6442291189553955</v>
      </c>
      <c r="K726" s="15">
        <f t="shared" si="165"/>
        <v>1.4868454805338012</v>
      </c>
      <c r="L726" s="67">
        <v>29</v>
      </c>
      <c r="M726" s="47">
        <f t="shared" si="166"/>
        <v>43.118518935480232</v>
      </c>
      <c r="N726" s="32"/>
      <c r="O726" s="24">
        <f t="shared" si="169"/>
        <v>3.3084330265274118</v>
      </c>
      <c r="P726" s="90"/>
      <c r="R726" s="82">
        <f>16*(10*D726/$P733)^$Q733*$V726</f>
        <v>22.153594627607742</v>
      </c>
      <c r="S726" s="4"/>
      <c r="T726" s="84">
        <v>0.83</v>
      </c>
      <c r="U726" s="84">
        <v>0.79</v>
      </c>
      <c r="V726" s="84">
        <f>($U726+($T726-$U726)*(($U$1-$V$1)/($U$1-$T$1)))</f>
        <v>0.82314159999999992</v>
      </c>
    </row>
    <row r="727" spans="1:22">
      <c r="A727" s="9">
        <v>2016</v>
      </c>
      <c r="B727" s="9">
        <v>3</v>
      </c>
      <c r="C727" s="10">
        <f>P!C728</f>
        <v>56</v>
      </c>
      <c r="D727" s="11">
        <f>P!D728</f>
        <v>11.57</v>
      </c>
      <c r="E727" s="56" t="s">
        <v>432</v>
      </c>
      <c r="F727" s="56">
        <v>6.77</v>
      </c>
      <c r="G727" s="59">
        <v>27.2</v>
      </c>
      <c r="H727" s="9">
        <v>26.3</v>
      </c>
      <c r="I727" s="15">
        <f t="shared" si="164"/>
        <v>26.685785000000003</v>
      </c>
      <c r="J727" s="15">
        <f t="shared" si="163"/>
        <v>5.2307963377573801</v>
      </c>
      <c r="K727" s="15">
        <f t="shared" si="165"/>
        <v>2.1341649058050107</v>
      </c>
      <c r="L727" s="67">
        <v>31</v>
      </c>
      <c r="M727" s="47">
        <f t="shared" si="166"/>
        <v>66.159112079955335</v>
      </c>
      <c r="N727" s="32"/>
      <c r="O727" s="24">
        <f t="shared" si="169"/>
        <v>3.5616080059905197</v>
      </c>
      <c r="P727" s="90"/>
      <c r="R727" s="82">
        <f>16*(10*D727/$P733)^$Q733*$V727</f>
        <v>23.534625418924055</v>
      </c>
      <c r="S727" s="4"/>
      <c r="T727" s="84">
        <v>0.81</v>
      </c>
      <c r="U727" s="84">
        <v>0.75</v>
      </c>
      <c r="V727" s="84">
        <f t="shared" ref="V727:V733" si="170">($U727+($T727-$U727)*(($U$1-$V$1)/($U$1-$T$1)))</f>
        <v>0.79971239999999999</v>
      </c>
    </row>
    <row r="728" spans="1:22">
      <c r="A728" s="9">
        <v>2016</v>
      </c>
      <c r="B728" s="9">
        <v>4</v>
      </c>
      <c r="C728" s="10">
        <f>P!C729</f>
        <v>34</v>
      </c>
      <c r="D728" s="11">
        <f>P!D729</f>
        <v>16.46</v>
      </c>
      <c r="E728" s="56" t="s">
        <v>433</v>
      </c>
      <c r="F728" s="56">
        <v>9.27</v>
      </c>
      <c r="G728" s="59">
        <v>34.700000000000003</v>
      </c>
      <c r="H728" s="9">
        <v>34.1</v>
      </c>
      <c r="I728" s="15">
        <f t="shared" si="164"/>
        <v>34.357190000000003</v>
      </c>
      <c r="J728" s="15">
        <f t="shared" si="163"/>
        <v>9.4444815028690492</v>
      </c>
      <c r="K728" s="15">
        <f t="shared" si="165"/>
        <v>3.8533484531705717</v>
      </c>
      <c r="L728" s="67">
        <v>30</v>
      </c>
      <c r="M728" s="47">
        <f t="shared" si="166"/>
        <v>115.60045359511716</v>
      </c>
      <c r="N728" s="32"/>
      <c r="O728" s="24">
        <f t="shared" si="169"/>
        <v>6.0734320562779933</v>
      </c>
      <c r="P728" s="90"/>
      <c r="R728" s="82">
        <f>16*(10*D728/$P733)^$Q733*$V728</f>
        <v>46.811680544019104</v>
      </c>
      <c r="S728" s="4"/>
      <c r="T728" s="84">
        <v>0.84</v>
      </c>
      <c r="U728" s="84">
        <v>0.8</v>
      </c>
      <c r="V728" s="84">
        <f t="shared" si="170"/>
        <v>0.83314159999999993</v>
      </c>
    </row>
    <row r="729" spans="1:22">
      <c r="A729" s="9">
        <v>2016</v>
      </c>
      <c r="B729" s="9">
        <v>5</v>
      </c>
      <c r="C729" s="10">
        <f>P!C730</f>
        <v>52</v>
      </c>
      <c r="D729" s="11">
        <f>P!D730</f>
        <v>18.850000000000001</v>
      </c>
      <c r="E729" s="56" t="s">
        <v>434</v>
      </c>
      <c r="F729" s="56">
        <v>11.77</v>
      </c>
      <c r="G729" s="59">
        <v>39.700000000000003</v>
      </c>
      <c r="H729" s="9">
        <v>39.5</v>
      </c>
      <c r="I729" s="15">
        <f t="shared" si="164"/>
        <v>39.585729999999998</v>
      </c>
      <c r="J729" s="15">
        <f t="shared" si="163"/>
        <v>10.930507690623431</v>
      </c>
      <c r="K729" s="15">
        <f t="shared" si="165"/>
        <v>4.4596471377743594</v>
      </c>
      <c r="L729" s="67">
        <v>31</v>
      </c>
      <c r="M729" s="47">
        <f t="shared" si="166"/>
        <v>138.24906127100513</v>
      </c>
      <c r="N729" s="32"/>
      <c r="O729" s="24">
        <f t="shared" si="169"/>
        <v>7.4572860832156245</v>
      </c>
      <c r="P729" s="90"/>
      <c r="R729" s="82">
        <f>16*(10*D729/$P733)^$Q733*$V729</f>
        <v>59.557453040472886</v>
      </c>
      <c r="S729" s="4"/>
      <c r="T729" s="84">
        <v>0.83</v>
      </c>
      <c r="U729" s="84">
        <v>0.81</v>
      </c>
      <c r="V729" s="84">
        <f t="shared" si="170"/>
        <v>0.82657079999999994</v>
      </c>
    </row>
    <row r="730" spans="1:22">
      <c r="A730" s="9">
        <v>2016</v>
      </c>
      <c r="B730" s="9">
        <v>6</v>
      </c>
      <c r="C730" s="10">
        <f>P!C731</f>
        <v>14</v>
      </c>
      <c r="D730" s="11">
        <f>P!D731</f>
        <v>26.39</v>
      </c>
      <c r="E730" s="56" t="s">
        <v>435</v>
      </c>
      <c r="F730" s="56">
        <v>18.21</v>
      </c>
      <c r="G730" s="59">
        <v>41.9</v>
      </c>
      <c r="H730" s="9">
        <v>41.9</v>
      </c>
      <c r="I730" s="15">
        <f t="shared" si="164"/>
        <v>41.9</v>
      </c>
      <c r="J730" s="15">
        <f t="shared" si="163"/>
        <v>15.092482475433632</v>
      </c>
      <c r="K730" s="15">
        <f t="shared" si="165"/>
        <v>6.1577328499769219</v>
      </c>
      <c r="L730" s="67">
        <v>30</v>
      </c>
      <c r="M730" s="47">
        <f t="shared" si="166"/>
        <v>184.73198549930765</v>
      </c>
      <c r="N730" s="32"/>
      <c r="O730" s="24">
        <f t="shared" si="169"/>
        <v>12.41133935001705</v>
      </c>
      <c r="P730" s="91"/>
      <c r="R730" s="82">
        <f>16*(10*D730/$P733)^$Q733*$V730</f>
        <v>137.35604862727442</v>
      </c>
      <c r="S730" s="4"/>
      <c r="T730" s="84">
        <v>1.03</v>
      </c>
      <c r="U730" s="84">
        <v>1.02</v>
      </c>
      <c r="V730" s="84">
        <f t="shared" si="170"/>
        <v>1.0282854000000001</v>
      </c>
    </row>
    <row r="731" spans="1:22">
      <c r="A731" s="9">
        <v>2016</v>
      </c>
      <c r="B731" s="9">
        <v>7</v>
      </c>
      <c r="C731" s="10">
        <f>P!C732</f>
        <v>2</v>
      </c>
      <c r="D731" s="11">
        <f>P!D732</f>
        <v>28.41</v>
      </c>
      <c r="E731" s="56">
        <v>32.89</v>
      </c>
      <c r="F731" s="56">
        <v>19.86</v>
      </c>
      <c r="G731" s="59">
        <v>40.799999999999997</v>
      </c>
      <c r="H731" s="9">
        <v>40.799999999999997</v>
      </c>
      <c r="I731" s="15">
        <f t="shared" si="164"/>
        <v>40.799999999999997</v>
      </c>
      <c r="J731" s="15">
        <f t="shared" si="163"/>
        <v>15.652949188997333</v>
      </c>
      <c r="K731" s="15">
        <f t="shared" si="165"/>
        <v>6.3864032691109118</v>
      </c>
      <c r="L731" s="67">
        <v>31</v>
      </c>
      <c r="M731" s="47">
        <f t="shared" si="166"/>
        <v>197.97850134243828</v>
      </c>
      <c r="N731" s="32"/>
      <c r="O731" s="24">
        <f t="shared" si="169"/>
        <v>13.877615843384691</v>
      </c>
      <c r="P731" s="91"/>
      <c r="R731" s="82">
        <f>16*(10*D731/$P733)^$Q733*$V731</f>
        <v>170.27876726203695</v>
      </c>
      <c r="S731" s="4"/>
      <c r="T731" s="84">
        <v>1.1100000000000001</v>
      </c>
      <c r="U731" s="84">
        <v>1.1299999999999999</v>
      </c>
      <c r="V731" s="84">
        <f t="shared" si="170"/>
        <v>1.1134292000000001</v>
      </c>
    </row>
    <row r="732" spans="1:22">
      <c r="A732" s="9">
        <v>2016</v>
      </c>
      <c r="B732" s="9">
        <v>8</v>
      </c>
      <c r="C732" s="10">
        <f>P!C733</f>
        <v>0</v>
      </c>
      <c r="D732" s="11">
        <f>P!D733</f>
        <v>28.29</v>
      </c>
      <c r="E732" s="56">
        <v>33.29</v>
      </c>
      <c r="F732" s="56">
        <v>20.190000000000001</v>
      </c>
      <c r="G732" s="59">
        <v>36.700000000000003</v>
      </c>
      <c r="H732" s="9">
        <v>36.299999999999997</v>
      </c>
      <c r="I732" s="15">
        <f t="shared" si="164"/>
        <v>36.47146</v>
      </c>
      <c r="J732" s="15">
        <f t="shared" si="163"/>
        <v>13.993402978153261</v>
      </c>
      <c r="K732" s="15">
        <f t="shared" si="165"/>
        <v>5.7093084150865305</v>
      </c>
      <c r="L732" s="67">
        <v>31</v>
      </c>
      <c r="M732" s="47">
        <f t="shared" si="166"/>
        <v>176.98856086768245</v>
      </c>
      <c r="N732" s="32"/>
      <c r="O732" s="24">
        <f t="shared" si="169"/>
        <v>13.788965845789251</v>
      </c>
      <c r="P732" s="91"/>
      <c r="R732" s="82">
        <f>16*(10*D732/$P733)^$Q733*$V732</f>
        <v>189.20935810109427</v>
      </c>
      <c r="S732" s="4"/>
      <c r="T732" s="84">
        <v>1.24</v>
      </c>
      <c r="U732" s="84">
        <v>1.28</v>
      </c>
      <c r="V732" s="84">
        <f t="shared" si="170"/>
        <v>1.2468584</v>
      </c>
    </row>
    <row r="733" spans="1:22" s="2" customFormat="1">
      <c r="A733" s="12">
        <v>2016</v>
      </c>
      <c r="B733" s="12">
        <v>9</v>
      </c>
      <c r="C733" s="10">
        <f>P!C734</f>
        <v>4</v>
      </c>
      <c r="D733" s="11">
        <f>P!D734</f>
        <v>22.28</v>
      </c>
      <c r="E733" s="57">
        <v>27.9</v>
      </c>
      <c r="F733" s="57">
        <v>15.72</v>
      </c>
      <c r="G733" s="60">
        <v>30</v>
      </c>
      <c r="H733" s="12">
        <v>29.2</v>
      </c>
      <c r="I733" s="12">
        <f t="shared" si="164"/>
        <v>29.542919999999999</v>
      </c>
      <c r="J733" s="12">
        <f t="shared" si="163"/>
        <v>9.5045730180566679</v>
      </c>
      <c r="K733" s="15">
        <f t="shared" si="165"/>
        <v>3.8778657913671202</v>
      </c>
      <c r="L733" s="12">
        <v>30</v>
      </c>
      <c r="M733" s="47">
        <f t="shared" si="166"/>
        <v>116.3359737410136</v>
      </c>
      <c r="N733" s="31">
        <f>SUM(M722:M733)</f>
        <v>1202.7145399532578</v>
      </c>
      <c r="O733" s="48">
        <f t="shared" si="169"/>
        <v>9.6051246617383068</v>
      </c>
      <c r="P733" s="49">
        <f>SUM(O722:O733)</f>
        <v>82.998844649205111</v>
      </c>
      <c r="Q733" s="81">
        <f>6.75*10^(-7)*P733^3-7.71*10^(-5)*P733^2+1.792*10^(-2)*P733+0.49239</f>
        <v>1.8345422907043321</v>
      </c>
      <c r="R733" s="85">
        <f>16*(10*D733/$P733)^$Q733*$V733</f>
        <v>123.06575209716874</v>
      </c>
      <c r="S733" s="93">
        <f>SUM(R722:R733)</f>
        <v>902.44195277221297</v>
      </c>
      <c r="T733" s="95">
        <v>1.25</v>
      </c>
      <c r="U733" s="95">
        <v>1.29</v>
      </c>
      <c r="V733" s="95">
        <f t="shared" si="170"/>
        <v>1.2568584</v>
      </c>
    </row>
    <row r="734" spans="1:22" ht="18">
      <c r="A734" s="9">
        <v>2016</v>
      </c>
      <c r="B734" s="9">
        <v>10</v>
      </c>
      <c r="C734" s="10">
        <f>P!C735</f>
        <v>12</v>
      </c>
      <c r="D734" s="11">
        <f>P!D735</f>
        <v>16.07</v>
      </c>
      <c r="E734" s="56">
        <v>21.2</v>
      </c>
      <c r="F734" s="56">
        <v>10.46</v>
      </c>
      <c r="G734" s="59">
        <v>22.5</v>
      </c>
      <c r="H734" s="9">
        <v>21.4</v>
      </c>
      <c r="I734" s="15">
        <f t="shared" si="164"/>
        <v>21.871514999999999</v>
      </c>
      <c r="J734" s="15">
        <f t="shared" si="163"/>
        <v>5.5837252467601592</v>
      </c>
      <c r="K734" s="15">
        <f t="shared" si="165"/>
        <v>2.278159900678145</v>
      </c>
      <c r="L734" s="9">
        <v>31</v>
      </c>
      <c r="M734" s="47">
        <f t="shared" si="166"/>
        <v>70.622956921022492</v>
      </c>
      <c r="N734" s="32"/>
      <c r="O734" s="24">
        <f>(D734/5)^1.514</f>
        <v>5.8568951700547407</v>
      </c>
      <c r="P734" s="43"/>
      <c r="R734" s="82">
        <f>16*(10*D734/$P745)^$Q745*$V734</f>
        <v>72.912924989597542</v>
      </c>
      <c r="S734" s="4"/>
      <c r="T734" s="84">
        <v>1.27</v>
      </c>
      <c r="U734" s="84">
        <v>1.31</v>
      </c>
      <c r="V734" s="84">
        <f>($U734+($T734-$U734)*(($U$1-$V$1)/($U$1-$T$1)))</f>
        <v>1.2768584000000001</v>
      </c>
    </row>
    <row r="735" spans="1:22">
      <c r="A735" s="9">
        <v>2016</v>
      </c>
      <c r="B735" s="9">
        <v>11</v>
      </c>
      <c r="C735" s="10">
        <f>P!C736</f>
        <v>45</v>
      </c>
      <c r="D735" s="11">
        <f>P!D736</f>
        <v>11.33</v>
      </c>
      <c r="E735" s="56">
        <v>15.69</v>
      </c>
      <c r="F735" s="56">
        <v>6.41</v>
      </c>
      <c r="G735" s="59">
        <v>16.3</v>
      </c>
      <c r="H735" s="9">
        <v>15.1</v>
      </c>
      <c r="I735" s="15">
        <f t="shared" si="164"/>
        <v>15.614380000000001</v>
      </c>
      <c r="J735" s="15">
        <f t="shared" si="163"/>
        <v>3.1868898509721055</v>
      </c>
      <c r="K735" s="15">
        <f t="shared" si="165"/>
        <v>1.300251059196619</v>
      </c>
      <c r="L735" s="67">
        <v>30</v>
      </c>
      <c r="M735" s="47">
        <f t="shared" si="166"/>
        <v>39.00753177589857</v>
      </c>
      <c r="N735" s="32"/>
      <c r="O735" s="24">
        <f t="shared" ref="O735:O745" si="171">(D735/5)^1.514</f>
        <v>3.4503527430714427</v>
      </c>
      <c r="P735" s="90"/>
      <c r="R735" s="82">
        <f>16*(10*D735/$P745)^$Q745*$V735</f>
        <v>37.170076710032014</v>
      </c>
      <c r="S735" s="4"/>
      <c r="T735" s="84">
        <v>1.18</v>
      </c>
      <c r="U735" s="84">
        <v>1.21</v>
      </c>
      <c r="V735" s="84">
        <f>($U735+($T735-$U735)*(($U$1-$V$1)/($U$1-$T$1)))</f>
        <v>1.1851437999999999</v>
      </c>
    </row>
    <row r="736" spans="1:22">
      <c r="A736" s="9">
        <v>2016</v>
      </c>
      <c r="B736" s="9">
        <v>12</v>
      </c>
      <c r="C736" s="10">
        <f>P!C737</f>
        <v>6</v>
      </c>
      <c r="D736" s="11">
        <f>P!D737</f>
        <v>4.01</v>
      </c>
      <c r="E736" s="56">
        <v>8.61</v>
      </c>
      <c r="F736" s="56">
        <v>-1.57</v>
      </c>
      <c r="G736" s="59">
        <v>13.6</v>
      </c>
      <c r="H736" s="9">
        <v>12.4</v>
      </c>
      <c r="I736" s="15">
        <f t="shared" si="164"/>
        <v>12.914380000000001</v>
      </c>
      <c r="J736" s="15">
        <f t="shared" si="163"/>
        <v>2.0669546675268355</v>
      </c>
      <c r="K736" s="15">
        <f t="shared" si="165"/>
        <v>0.84331750435094888</v>
      </c>
      <c r="L736" s="67">
        <v>31</v>
      </c>
      <c r="M736" s="47">
        <f t="shared" si="166"/>
        <v>26.142842634879415</v>
      </c>
      <c r="N736" s="32"/>
      <c r="O736" s="24">
        <f t="shared" si="171"/>
        <v>0.71601149329019076</v>
      </c>
      <c r="P736" s="90"/>
      <c r="R736" s="82">
        <f>16*(10*D736/$P745)^$Q745*$V736</f>
        <v>5.4962016397353759</v>
      </c>
      <c r="S736" s="4"/>
      <c r="T736" s="84">
        <v>1.04</v>
      </c>
      <c r="U736" s="84">
        <v>1.04</v>
      </c>
      <c r="V736" s="84">
        <f>($U736+($T736-$U736)*(($U$1-$V$1)/($U$1-$T$1)))</f>
        <v>1.04</v>
      </c>
    </row>
    <row r="737" spans="1:22">
      <c r="A737" s="9">
        <v>2017</v>
      </c>
      <c r="B737" s="9">
        <v>1</v>
      </c>
      <c r="C737" s="10">
        <f>P!C738</f>
        <v>95</v>
      </c>
      <c r="D737" s="11">
        <f>P!D738</f>
        <v>1.58</v>
      </c>
      <c r="E737" s="56" t="s">
        <v>436</v>
      </c>
      <c r="F737" s="56">
        <v>-1.54</v>
      </c>
      <c r="G737" s="59">
        <v>15</v>
      </c>
      <c r="H737" s="9">
        <v>13.8</v>
      </c>
      <c r="I737" s="15">
        <f t="shared" si="164"/>
        <v>14.314380000000002</v>
      </c>
      <c r="J737" s="15">
        <f t="shared" si="163"/>
        <v>1.6564719996220112</v>
      </c>
      <c r="K737" s="15">
        <f t="shared" si="165"/>
        <v>0.6758405758457805</v>
      </c>
      <c r="L737" s="67">
        <v>31</v>
      </c>
      <c r="M737" s="47">
        <f t="shared" si="166"/>
        <v>20.951057851219197</v>
      </c>
      <c r="N737" s="32"/>
      <c r="O737" s="24">
        <f t="shared" si="171"/>
        <v>0.17479388818155878</v>
      </c>
      <c r="P737" s="90"/>
      <c r="R737" s="82">
        <f>16*(10*D737/$P745)^$Q745*$V737</f>
        <v>1.0238745925676662</v>
      </c>
      <c r="S737" s="4"/>
      <c r="T737" s="84">
        <v>0.96</v>
      </c>
      <c r="U737" s="84">
        <v>0.94</v>
      </c>
      <c r="V737" s="84">
        <f>($U737+($T737-$U737)*(($U$1-$V$1)/($U$1-$T$1)))</f>
        <v>0.95657079999999994</v>
      </c>
    </row>
    <row r="738" spans="1:22">
      <c r="A738" s="9">
        <v>2017</v>
      </c>
      <c r="B738" s="9">
        <v>2</v>
      </c>
      <c r="C738" s="10">
        <f>P!C739</f>
        <v>55</v>
      </c>
      <c r="D738" s="11">
        <f>P!D739</f>
        <v>6.61</v>
      </c>
      <c r="E738" s="56" t="s">
        <v>437</v>
      </c>
      <c r="F738" s="56">
        <v>2.98</v>
      </c>
      <c r="G738" s="59">
        <v>20.04</v>
      </c>
      <c r="H738" s="9">
        <v>19.2</v>
      </c>
      <c r="I738" s="15">
        <f t="shared" si="164"/>
        <v>19.560065999999999</v>
      </c>
      <c r="J738" s="15">
        <f t="shared" si="163"/>
        <v>3.2260517455730517</v>
      </c>
      <c r="K738" s="15">
        <f t="shared" si="165"/>
        <v>1.316229112193805</v>
      </c>
      <c r="L738" s="67">
        <v>29</v>
      </c>
      <c r="M738" s="47">
        <f t="shared" si="166"/>
        <v>38.170644253620345</v>
      </c>
      <c r="N738" s="32"/>
      <c r="O738" s="24">
        <f t="shared" si="171"/>
        <v>1.5259644746177192</v>
      </c>
      <c r="P738" s="90"/>
      <c r="R738" s="82">
        <f>16*(10*D738/$P745)^$Q745*$V738</f>
        <v>10.24829414725366</v>
      </c>
      <c r="S738" s="4"/>
      <c r="T738" s="84">
        <v>0.83</v>
      </c>
      <c r="U738" s="84">
        <v>0.79</v>
      </c>
      <c r="V738" s="84">
        <f>($U738+($T738-$U738)*(($U$1-$V$1)/($U$1-$T$1)))</f>
        <v>0.82314159999999992</v>
      </c>
    </row>
    <row r="739" spans="1:22">
      <c r="A739" s="9">
        <v>2017</v>
      </c>
      <c r="B739" s="9">
        <v>3</v>
      </c>
      <c r="C739" s="10">
        <f>P!C740</f>
        <v>0</v>
      </c>
      <c r="D739" s="11">
        <f>P!D740</f>
        <v>11.35</v>
      </c>
      <c r="E739" s="56" t="s">
        <v>438</v>
      </c>
      <c r="F739" s="56">
        <v>6.12</v>
      </c>
      <c r="G739" s="59">
        <v>27.2</v>
      </c>
      <c r="H739" s="9">
        <v>26.3</v>
      </c>
      <c r="I739" s="15">
        <f t="shared" si="164"/>
        <v>26.685785000000003</v>
      </c>
      <c r="J739" s="15">
        <f t="shared" si="163"/>
        <v>5.646457284360757</v>
      </c>
      <c r="K739" s="15">
        <f t="shared" si="165"/>
        <v>2.3037545720191885</v>
      </c>
      <c r="L739" s="67">
        <v>31</v>
      </c>
      <c r="M739" s="47">
        <f t="shared" si="166"/>
        <v>71.416391732594846</v>
      </c>
      <c r="N739" s="32"/>
      <c r="O739" s="24">
        <f t="shared" si="171"/>
        <v>3.4595781680231754</v>
      </c>
      <c r="P739" s="90"/>
      <c r="R739" s="82">
        <f>16*(10*D739/$P745)^$Q745*$V739</f>
        <v>25.157615455267642</v>
      </c>
      <c r="S739" s="4"/>
      <c r="T739" s="84">
        <v>0.81</v>
      </c>
      <c r="U739" s="84">
        <v>0.75</v>
      </c>
      <c r="V739" s="84">
        <f t="shared" ref="V739:V745" si="172">($U739+($T739-$U739)*(($U$1-$V$1)/($U$1-$T$1)))</f>
        <v>0.79971239999999999</v>
      </c>
    </row>
    <row r="740" spans="1:22">
      <c r="A740" s="9">
        <v>2017</v>
      </c>
      <c r="B740" s="9">
        <v>4</v>
      </c>
      <c r="C740" s="10">
        <f>P!C741</f>
        <v>52</v>
      </c>
      <c r="D740" s="11">
        <f>P!D741</f>
        <v>14.43</v>
      </c>
      <c r="E740" s="56" t="s">
        <v>439</v>
      </c>
      <c r="F740" s="56">
        <v>6.21</v>
      </c>
      <c r="G740" s="59">
        <v>34.700000000000003</v>
      </c>
      <c r="H740" s="9">
        <v>34.1</v>
      </c>
      <c r="I740" s="15">
        <f t="shared" si="164"/>
        <v>34.357190000000003</v>
      </c>
      <c r="J740" s="15">
        <f t="shared" si="163"/>
        <v>9.1119381454859738</v>
      </c>
      <c r="K740" s="15">
        <f t="shared" si="165"/>
        <v>3.7176707633582771</v>
      </c>
      <c r="L740" s="67">
        <v>30</v>
      </c>
      <c r="M740" s="47">
        <f t="shared" si="166"/>
        <v>111.53012290074831</v>
      </c>
      <c r="N740" s="32"/>
      <c r="O740" s="24">
        <f t="shared" si="171"/>
        <v>4.9760947217265032</v>
      </c>
      <c r="P740" s="90"/>
      <c r="R740" s="82">
        <f>16*(10*D740/$P745)^$Q745*$V740</f>
        <v>39.557404469486784</v>
      </c>
      <c r="S740" s="4"/>
      <c r="T740" s="84">
        <v>0.84</v>
      </c>
      <c r="U740" s="84">
        <v>0.8</v>
      </c>
      <c r="V740" s="84">
        <f t="shared" si="172"/>
        <v>0.83314159999999993</v>
      </c>
    </row>
    <row r="741" spans="1:22">
      <c r="A741" s="9">
        <v>2017</v>
      </c>
      <c r="B741" s="9">
        <v>5</v>
      </c>
      <c r="C741" s="10">
        <f>P!C742</f>
        <v>51</v>
      </c>
      <c r="D741" s="11">
        <f>P!D742</f>
        <v>19.420000000000002</v>
      </c>
      <c r="E741" s="56" t="s">
        <v>440</v>
      </c>
      <c r="F741" s="56">
        <v>11.14</v>
      </c>
      <c r="G741" s="59">
        <v>39.700000000000003</v>
      </c>
      <c r="H741" s="9">
        <v>39.5</v>
      </c>
      <c r="I741" s="15">
        <f t="shared" si="164"/>
        <v>39.585729999999998</v>
      </c>
      <c r="J741" s="15">
        <f t="shared" si="163"/>
        <v>12.081354788087159</v>
      </c>
      <c r="K741" s="15">
        <f t="shared" si="165"/>
        <v>4.929192753539561</v>
      </c>
      <c r="L741" s="67">
        <v>31</v>
      </c>
      <c r="M741" s="47">
        <f t="shared" si="166"/>
        <v>152.8049753597264</v>
      </c>
      <c r="N741" s="32"/>
      <c r="O741" s="24">
        <f t="shared" si="171"/>
        <v>7.8013316489612494</v>
      </c>
      <c r="P741" s="90"/>
      <c r="R741" s="82">
        <f>16*(10*D741/$P745)^$Q745*$V741</f>
        <v>65.302857153073049</v>
      </c>
      <c r="S741" s="4"/>
      <c r="T741" s="84">
        <v>0.83</v>
      </c>
      <c r="U741" s="84">
        <v>0.81</v>
      </c>
      <c r="V741" s="84">
        <f t="shared" si="172"/>
        <v>0.82657079999999994</v>
      </c>
    </row>
    <row r="742" spans="1:22">
      <c r="A742" s="9">
        <v>2017</v>
      </c>
      <c r="B742" s="9">
        <v>6</v>
      </c>
      <c r="C742" s="10">
        <f>P!C743</f>
        <v>40</v>
      </c>
      <c r="D742" s="11">
        <f>P!D743</f>
        <v>25.01</v>
      </c>
      <c r="E742" s="56" t="s">
        <v>441</v>
      </c>
      <c r="F742" s="56">
        <v>16.47</v>
      </c>
      <c r="G742" s="59">
        <v>41.9</v>
      </c>
      <c r="H742" s="9">
        <v>41.9</v>
      </c>
      <c r="I742" s="15">
        <f t="shared" si="164"/>
        <v>41.9</v>
      </c>
      <c r="J742" s="15">
        <f t="shared" si="163"/>
        <v>14.556995995526314</v>
      </c>
      <c r="K742" s="15">
        <f t="shared" si="165"/>
        <v>5.9392543661747359</v>
      </c>
      <c r="L742" s="67">
        <v>30</v>
      </c>
      <c r="M742" s="47">
        <f t="shared" si="166"/>
        <v>178.17763098524208</v>
      </c>
      <c r="N742" s="32"/>
      <c r="O742" s="24">
        <f t="shared" si="171"/>
        <v>11.442042135141666</v>
      </c>
      <c r="P742" s="91"/>
      <c r="R742" s="82">
        <f>16*(10*D742/$P745)^$Q745*$V742</f>
        <v>125.35166599631103</v>
      </c>
      <c r="S742" s="4"/>
      <c r="T742" s="84">
        <v>1.03</v>
      </c>
      <c r="U742" s="84">
        <v>1.02</v>
      </c>
      <c r="V742" s="84">
        <f t="shared" si="172"/>
        <v>1.0282854000000001</v>
      </c>
    </row>
    <row r="743" spans="1:22">
      <c r="A743" s="9">
        <v>2017</v>
      </c>
      <c r="B743" s="9">
        <v>7</v>
      </c>
      <c r="C743" s="10">
        <f>P!C744</f>
        <v>27</v>
      </c>
      <c r="D743" s="11">
        <f>P!D744</f>
        <v>27.73</v>
      </c>
      <c r="E743" s="56">
        <v>32.33</v>
      </c>
      <c r="F743" s="56">
        <v>18.32</v>
      </c>
      <c r="G743" s="59">
        <v>40.799999999999997</v>
      </c>
      <c r="H743" s="9">
        <v>40.799999999999997</v>
      </c>
      <c r="I743" s="15">
        <f t="shared" si="164"/>
        <v>40.799999999999997</v>
      </c>
      <c r="J743" s="15">
        <f t="shared" si="163"/>
        <v>15.992071287475518</v>
      </c>
      <c r="K743" s="15">
        <f t="shared" si="165"/>
        <v>6.524765085290011</v>
      </c>
      <c r="L743" s="67">
        <v>31</v>
      </c>
      <c r="M743" s="47">
        <f t="shared" si="166"/>
        <v>202.26771764399035</v>
      </c>
      <c r="N743" s="32"/>
      <c r="O743" s="24">
        <f t="shared" si="171"/>
        <v>13.377825168807902</v>
      </c>
      <c r="P743" s="91"/>
      <c r="R743" s="82">
        <f>16*(10*D743/$P745)^$Q745*$V743</f>
        <v>162.01355953293515</v>
      </c>
      <c r="S743" s="4"/>
      <c r="T743" s="84">
        <v>1.1100000000000001</v>
      </c>
      <c r="U743" s="84">
        <v>1.1299999999999999</v>
      </c>
      <c r="V743" s="84">
        <f t="shared" si="172"/>
        <v>1.1134292000000001</v>
      </c>
    </row>
    <row r="744" spans="1:22">
      <c r="A744" s="9">
        <v>2017</v>
      </c>
      <c r="B744" s="9">
        <v>8</v>
      </c>
      <c r="C744" s="10">
        <f>P!C745</f>
        <v>9</v>
      </c>
      <c r="D744" s="11">
        <f>P!D745</f>
        <v>28.43</v>
      </c>
      <c r="E744" s="56">
        <v>33.79</v>
      </c>
      <c r="F744" s="56">
        <v>19.41</v>
      </c>
      <c r="G744" s="59">
        <v>36.700000000000003</v>
      </c>
      <c r="H744" s="9">
        <v>36.299999999999997</v>
      </c>
      <c r="I744" s="15">
        <f t="shared" si="164"/>
        <v>36.47146</v>
      </c>
      <c r="J744" s="15">
        <f t="shared" si="163"/>
        <v>14.705653254969409</v>
      </c>
      <c r="K744" s="15">
        <f t="shared" si="165"/>
        <v>5.9999065280275188</v>
      </c>
      <c r="L744" s="67">
        <v>31</v>
      </c>
      <c r="M744" s="47">
        <f t="shared" si="166"/>
        <v>185.99710236885309</v>
      </c>
      <c r="N744" s="32"/>
      <c r="O744" s="24">
        <f t="shared" si="171"/>
        <v>13.892409585910313</v>
      </c>
      <c r="P744" s="91"/>
      <c r="R744" s="82">
        <f>16*(10*D744/$P745)^$Q745*$V744</f>
        <v>189.35158015573421</v>
      </c>
      <c r="S744" s="4"/>
      <c r="T744" s="84">
        <v>1.24</v>
      </c>
      <c r="U744" s="84">
        <v>1.28</v>
      </c>
      <c r="V744" s="84">
        <f t="shared" si="172"/>
        <v>1.2468584</v>
      </c>
    </row>
    <row r="745" spans="1:22" s="2" customFormat="1">
      <c r="A745" s="12">
        <v>2017</v>
      </c>
      <c r="B745" s="12">
        <v>9</v>
      </c>
      <c r="C745" s="10">
        <f>P!C746</f>
        <v>12</v>
      </c>
      <c r="D745" s="11">
        <f>P!D746</f>
        <v>22.64</v>
      </c>
      <c r="E745" s="57">
        <v>27.73</v>
      </c>
      <c r="F745" s="57">
        <v>15.6</v>
      </c>
      <c r="G745" s="60">
        <v>30</v>
      </c>
      <c r="H745" s="12">
        <v>29.2</v>
      </c>
      <c r="I745" s="12">
        <f t="shared" si="164"/>
        <v>29.542919999999999</v>
      </c>
      <c r="J745" s="12">
        <f t="shared" si="163"/>
        <v>9.5702393999380959</v>
      </c>
      <c r="K745" s="15">
        <f t="shared" si="165"/>
        <v>3.904657675174743</v>
      </c>
      <c r="L745" s="12">
        <v>30</v>
      </c>
      <c r="M745" s="47">
        <f t="shared" si="166"/>
        <v>117.13973025524228</v>
      </c>
      <c r="N745" s="31">
        <f>SUM(M734:M745)</f>
        <v>1214.2287046830374</v>
      </c>
      <c r="O745" s="48">
        <f t="shared" si="171"/>
        <v>9.8410699127502763</v>
      </c>
      <c r="P745" s="49">
        <f>SUM(O734:O745)</f>
        <v>76.514369110536734</v>
      </c>
      <c r="Q745" s="81">
        <f>6.75*10^(-7)*P745^3-7.71*10^(-5)*P745^2+1.792*10^(-2)*P745+0.49239</f>
        <v>1.7145153781102032</v>
      </c>
      <c r="R745" s="85">
        <f>16*(10*D745/$P745)^$Q745*$V745</f>
        <v>129.17302492415328</v>
      </c>
      <c r="S745" s="93">
        <f>SUM(R734:R745)</f>
        <v>862.75907976614747</v>
      </c>
      <c r="T745" s="95">
        <v>1.25</v>
      </c>
      <c r="U745" s="95">
        <v>1.29</v>
      </c>
      <c r="V745" s="95">
        <f t="shared" si="172"/>
        <v>1.2568584</v>
      </c>
    </row>
    <row r="746" spans="1:22" ht="18">
      <c r="A746" s="9">
        <v>2017</v>
      </c>
      <c r="B746" s="9">
        <v>10</v>
      </c>
      <c r="C746" s="10">
        <f>P!C747</f>
        <v>142</v>
      </c>
      <c r="D746" s="11">
        <f>P!D747</f>
        <v>14.95</v>
      </c>
      <c r="E746" s="56">
        <v>20.81</v>
      </c>
      <c r="F746" s="56">
        <v>8.4700000000000006</v>
      </c>
      <c r="G746" s="59">
        <v>22.5</v>
      </c>
      <c r="H746" s="9">
        <v>21.4</v>
      </c>
      <c r="I746" s="15">
        <f t="shared" si="164"/>
        <v>21.871514999999999</v>
      </c>
      <c r="J746" s="15">
        <f t="shared" si="163"/>
        <v>5.7872945539167207</v>
      </c>
      <c r="K746" s="15">
        <f t="shared" si="165"/>
        <v>2.3612161779980219</v>
      </c>
      <c r="L746" s="9">
        <v>31</v>
      </c>
      <c r="M746" s="47">
        <f t="shared" si="166"/>
        <v>73.197701517938683</v>
      </c>
      <c r="N746" s="32"/>
      <c r="O746" s="24">
        <f>(D746/5)^1.514</f>
        <v>5.2500831182589414</v>
      </c>
      <c r="P746" s="43"/>
      <c r="R746" s="82">
        <f>16*(10*D746/$P757)^$Q757*$V746</f>
        <v>61.177875614165487</v>
      </c>
      <c r="S746" s="4"/>
      <c r="T746" s="84">
        <v>1.27</v>
      </c>
      <c r="U746" s="84">
        <v>1.31</v>
      </c>
      <c r="V746" s="84">
        <f>($U746+($T746-$U746)*(($U$1-$V$1)/($U$1-$T$1)))</f>
        <v>1.2768584000000001</v>
      </c>
    </row>
    <row r="747" spans="1:22">
      <c r="A747" s="9">
        <v>2017</v>
      </c>
      <c r="B747" s="9">
        <v>11</v>
      </c>
      <c r="C747" s="10">
        <f>P!C748</f>
        <v>76</v>
      </c>
      <c r="D747" s="11">
        <f>P!D748</f>
        <v>11.32</v>
      </c>
      <c r="E747" s="56">
        <v>15.97</v>
      </c>
      <c r="F747" s="56">
        <v>7.09</v>
      </c>
      <c r="G747" s="59">
        <v>16.3</v>
      </c>
      <c r="H747" s="9">
        <v>15.1</v>
      </c>
      <c r="I747" s="15">
        <f t="shared" si="164"/>
        <v>15.614380000000001</v>
      </c>
      <c r="J747" s="15">
        <f t="shared" si="163"/>
        <v>3.1163801823899497</v>
      </c>
      <c r="K747" s="15">
        <f t="shared" si="165"/>
        <v>1.2714831144150993</v>
      </c>
      <c r="L747" s="67">
        <v>30</v>
      </c>
      <c r="M747" s="47">
        <f t="shared" si="166"/>
        <v>38.144493432452983</v>
      </c>
      <c r="N747" s="32"/>
      <c r="O747" s="24">
        <f t="shared" ref="O747:O757" si="173">(D747/5)^1.514</f>
        <v>3.4457431676488235</v>
      </c>
      <c r="P747" s="90"/>
      <c r="R747" s="82">
        <f>16*(10*D747/$P757)^$Q757*$V747</f>
        <v>34.376470265728557</v>
      </c>
      <c r="S747" s="4"/>
      <c r="T747" s="84">
        <v>1.18</v>
      </c>
      <c r="U747" s="84">
        <v>1.21</v>
      </c>
      <c r="V747" s="84">
        <f>($U747+($T747-$U747)*(($U$1-$V$1)/($U$1-$T$1)))</f>
        <v>1.1851437999999999</v>
      </c>
    </row>
    <row r="748" spans="1:22">
      <c r="A748" s="9">
        <v>2017</v>
      </c>
      <c r="B748" s="9">
        <v>12</v>
      </c>
      <c r="C748" s="10">
        <f>P!C749</f>
        <v>81</v>
      </c>
      <c r="D748" s="11">
        <f>P!D749</f>
        <v>9.07</v>
      </c>
      <c r="E748" s="56">
        <v>13.34</v>
      </c>
      <c r="F748" s="56">
        <v>5.44</v>
      </c>
      <c r="G748" s="59">
        <v>13.6</v>
      </c>
      <c r="H748" s="9">
        <v>12.4</v>
      </c>
      <c r="I748" s="15">
        <f t="shared" si="164"/>
        <v>12.914380000000001</v>
      </c>
      <c r="J748" s="15">
        <f t="shared" si="163"/>
        <v>2.2432754797004102</v>
      </c>
      <c r="K748" s="15">
        <f t="shared" si="165"/>
        <v>0.91525639571776729</v>
      </c>
      <c r="L748" s="67">
        <v>31</v>
      </c>
      <c r="M748" s="47">
        <f t="shared" si="166"/>
        <v>28.372948267250784</v>
      </c>
      <c r="N748" s="32"/>
      <c r="O748" s="24">
        <f t="shared" si="173"/>
        <v>2.4636377269535683</v>
      </c>
      <c r="P748" s="90"/>
      <c r="R748" s="82">
        <f>16*(10*D748/$P757)^$Q757*$V748</f>
        <v>20.224145893147409</v>
      </c>
      <c r="S748" s="4"/>
      <c r="T748" s="84">
        <v>1.04</v>
      </c>
      <c r="U748" s="84">
        <v>1.04</v>
      </c>
      <c r="V748" s="84">
        <f>($U748+($T748-$U748)*(($U$1-$V$1)/($U$1-$T$1)))</f>
        <v>1.04</v>
      </c>
    </row>
    <row r="749" spans="1:22">
      <c r="A749" s="9">
        <v>2018</v>
      </c>
      <c r="B749" s="9">
        <v>1</v>
      </c>
      <c r="C749" s="10">
        <f>P!C750</f>
        <v>36</v>
      </c>
      <c r="D749" s="11">
        <f>P!D750</f>
        <v>6.33</v>
      </c>
      <c r="E749" s="56" t="s">
        <v>442</v>
      </c>
      <c r="F749" s="56">
        <v>1.86</v>
      </c>
      <c r="G749" s="59">
        <v>15</v>
      </c>
      <c r="H749" s="9">
        <v>13.8</v>
      </c>
      <c r="I749" s="15">
        <f t="shared" si="164"/>
        <v>14.314380000000002</v>
      </c>
      <c r="J749" s="15">
        <f t="shared" si="163"/>
        <v>2.3885916803770528</v>
      </c>
      <c r="K749" s="15">
        <f t="shared" si="165"/>
        <v>0.97454540559383751</v>
      </c>
      <c r="L749" s="67">
        <v>31</v>
      </c>
      <c r="M749" s="47">
        <f t="shared" si="166"/>
        <v>30.210907573408964</v>
      </c>
      <c r="N749" s="32"/>
      <c r="O749" s="24">
        <f t="shared" si="173"/>
        <v>1.429172432352712</v>
      </c>
      <c r="P749" s="90"/>
      <c r="R749" s="82">
        <f>16*(10*D749/$P757)^$Q757*$V749</f>
        <v>9.7207792600076335</v>
      </c>
      <c r="S749" s="4"/>
      <c r="T749" s="84">
        <v>0.96</v>
      </c>
      <c r="U749" s="84">
        <v>0.94</v>
      </c>
      <c r="V749" s="84">
        <f>($U749+($T749-$U749)*(($U$1-$V$1)/($U$1-$T$1)))</f>
        <v>0.95657079999999994</v>
      </c>
    </row>
    <row r="750" spans="1:22">
      <c r="A750" s="9">
        <v>2018</v>
      </c>
      <c r="B750" s="9">
        <v>2</v>
      </c>
      <c r="C750" s="10">
        <f>P!C751</f>
        <v>81</v>
      </c>
      <c r="D750" s="11">
        <f>P!D751</f>
        <v>7.59</v>
      </c>
      <c r="E750" s="56" t="s">
        <v>258</v>
      </c>
      <c r="F750" s="56">
        <v>4.0999999999999996</v>
      </c>
      <c r="G750" s="59">
        <v>20.04</v>
      </c>
      <c r="H750" s="9">
        <v>19.2</v>
      </c>
      <c r="I750" s="15">
        <f t="shared" si="164"/>
        <v>19.560065999999999</v>
      </c>
      <c r="J750" s="15">
        <f t="shared" si="163"/>
        <v>2.8715698967811587</v>
      </c>
      <c r="K750" s="15">
        <f t="shared" si="165"/>
        <v>1.1716005178867126</v>
      </c>
      <c r="L750" s="67">
        <v>29</v>
      </c>
      <c r="M750" s="47">
        <f t="shared" si="166"/>
        <v>33.976415018714668</v>
      </c>
      <c r="N750" s="32"/>
      <c r="O750" s="24">
        <f t="shared" si="173"/>
        <v>1.8812454482284549</v>
      </c>
      <c r="P750" s="90"/>
      <c r="R750" s="82">
        <f>16*(10*D750/$P757)^$Q757*$V750</f>
        <v>11.606826469738492</v>
      </c>
      <c r="S750" s="4"/>
      <c r="T750" s="84">
        <v>0.83</v>
      </c>
      <c r="U750" s="84">
        <v>0.79</v>
      </c>
      <c r="V750" s="84">
        <f>($U750+($T750-$U750)*(($U$1-$V$1)/($U$1-$T$1)))</f>
        <v>0.82314159999999992</v>
      </c>
    </row>
    <row r="751" spans="1:22">
      <c r="A751" s="9">
        <v>2018</v>
      </c>
      <c r="B751" s="9">
        <v>3</v>
      </c>
      <c r="C751" s="10">
        <f>P!C752</f>
        <v>137</v>
      </c>
      <c r="D751" s="11">
        <f>P!D752</f>
        <v>11.03</v>
      </c>
      <c r="E751" s="56" t="s">
        <v>443</v>
      </c>
      <c r="F751" s="56">
        <v>6.17</v>
      </c>
      <c r="G751" s="59">
        <v>27.2</v>
      </c>
      <c r="H751" s="9">
        <v>26.3</v>
      </c>
      <c r="I751" s="15">
        <f t="shared" si="164"/>
        <v>26.685785000000003</v>
      </c>
      <c r="J751" s="15">
        <f t="shared" si="163"/>
        <v>5.1650229847202285</v>
      </c>
      <c r="K751" s="15">
        <f t="shared" si="165"/>
        <v>2.1073293777658533</v>
      </c>
      <c r="L751" s="67">
        <v>31</v>
      </c>
      <c r="M751" s="47">
        <f t="shared" si="166"/>
        <v>65.327210710741454</v>
      </c>
      <c r="N751" s="32"/>
      <c r="O751" s="24">
        <f t="shared" si="173"/>
        <v>3.3129794290533261</v>
      </c>
      <c r="P751" s="90"/>
      <c r="R751" s="82">
        <f>16*(10*D751/$P757)^$Q757*$V751</f>
        <v>22.135375112419197</v>
      </c>
      <c r="S751" s="4"/>
      <c r="T751" s="84">
        <v>0.81</v>
      </c>
      <c r="U751" s="84">
        <v>0.75</v>
      </c>
      <c r="V751" s="84">
        <f t="shared" ref="V751:V757" si="174">($U751+($T751-$U751)*(($U$1-$V$1)/($U$1-$T$1)))</f>
        <v>0.79971239999999999</v>
      </c>
    </row>
    <row r="752" spans="1:22">
      <c r="A752" s="9">
        <v>2018</v>
      </c>
      <c r="B752" s="9">
        <v>4</v>
      </c>
      <c r="C752" s="10">
        <f>P!C753</f>
        <v>2</v>
      </c>
      <c r="D752" s="11">
        <f>P!D753</f>
        <v>16.79</v>
      </c>
      <c r="E752" s="56" t="s">
        <v>444</v>
      </c>
      <c r="F752" s="56">
        <v>9.0500000000000007</v>
      </c>
      <c r="G752" s="59">
        <v>34.700000000000003</v>
      </c>
      <c r="H752" s="9">
        <v>34.1</v>
      </c>
      <c r="I752" s="15">
        <f t="shared" si="164"/>
        <v>34.357190000000003</v>
      </c>
      <c r="J752" s="15">
        <f t="shared" si="163"/>
        <v>9.8096602492257219</v>
      </c>
      <c r="K752" s="15">
        <f t="shared" si="165"/>
        <v>4.0023413816840945</v>
      </c>
      <c r="L752" s="67">
        <v>30</v>
      </c>
      <c r="M752" s="47">
        <f t="shared" si="166"/>
        <v>120.07024145052283</v>
      </c>
      <c r="N752" s="32"/>
      <c r="O752" s="24">
        <f t="shared" si="173"/>
        <v>6.2587292907203862</v>
      </c>
      <c r="P752" s="90"/>
      <c r="R752" s="82">
        <f>16*(10*D752/$P757)^$Q757*$V752</f>
        <v>49.218583351260186</v>
      </c>
      <c r="S752" s="4"/>
      <c r="T752" s="84">
        <v>0.84</v>
      </c>
      <c r="U752" s="84">
        <v>0.8</v>
      </c>
      <c r="V752" s="84">
        <f t="shared" si="174"/>
        <v>0.83314159999999993</v>
      </c>
    </row>
    <row r="753" spans="1:22">
      <c r="A753" s="9">
        <v>2018</v>
      </c>
      <c r="B753" s="9">
        <v>5</v>
      </c>
      <c r="C753" s="10">
        <f>P!C754</f>
        <v>20</v>
      </c>
      <c r="D753" s="11">
        <f>P!D754</f>
        <v>21.92</v>
      </c>
      <c r="E753" s="56" t="s">
        <v>445</v>
      </c>
      <c r="F753" s="56">
        <v>14.88</v>
      </c>
      <c r="G753" s="59">
        <v>39.700000000000003</v>
      </c>
      <c r="H753" s="9">
        <v>39.5</v>
      </c>
      <c r="I753" s="15">
        <f t="shared" si="164"/>
        <v>39.585729999999998</v>
      </c>
      <c r="J753" s="15">
        <f t="shared" si="163"/>
        <v>12.40691952954384</v>
      </c>
      <c r="K753" s="15">
        <f t="shared" si="165"/>
        <v>5.0620231680538863</v>
      </c>
      <c r="L753" s="67">
        <v>31</v>
      </c>
      <c r="M753" s="47">
        <f t="shared" si="166"/>
        <v>156.92271820967048</v>
      </c>
      <c r="N753" s="32"/>
      <c r="O753" s="24">
        <f t="shared" si="173"/>
        <v>9.3711309327321555</v>
      </c>
      <c r="P753" s="90"/>
      <c r="R753" s="82">
        <f>16*(10*D753/$P757)^$Q757*$V753</f>
        <v>78.998879852767487</v>
      </c>
      <c r="S753" s="4"/>
      <c r="T753" s="84">
        <v>0.83</v>
      </c>
      <c r="U753" s="84">
        <v>0.81</v>
      </c>
      <c r="V753" s="84">
        <f t="shared" si="174"/>
        <v>0.82657079999999994</v>
      </c>
    </row>
    <row r="754" spans="1:22">
      <c r="A754" s="9">
        <v>2018</v>
      </c>
      <c r="B754" s="9">
        <v>6</v>
      </c>
      <c r="C754" s="10">
        <f>P!C755</f>
        <v>87</v>
      </c>
      <c r="D754" s="11">
        <f>P!D755</f>
        <v>25.29</v>
      </c>
      <c r="E754" s="56" t="s">
        <v>446</v>
      </c>
      <c r="F754" s="56">
        <v>17.98</v>
      </c>
      <c r="G754" s="59">
        <v>41.9</v>
      </c>
      <c r="H754" s="9">
        <v>41.9</v>
      </c>
      <c r="I754" s="15">
        <f t="shared" si="164"/>
        <v>41.9</v>
      </c>
      <c r="J754" s="15">
        <f t="shared" si="163"/>
        <v>14.197948896287825</v>
      </c>
      <c r="K754" s="15">
        <f t="shared" si="165"/>
        <v>5.7927631496854319</v>
      </c>
      <c r="L754" s="67">
        <v>30</v>
      </c>
      <c r="M754" s="47">
        <f t="shared" si="166"/>
        <v>173.78289449056297</v>
      </c>
      <c r="N754" s="32"/>
      <c r="O754" s="24">
        <f t="shared" si="173"/>
        <v>11.636541992068031</v>
      </c>
      <c r="P754" s="91"/>
      <c r="R754" s="82">
        <f>16*(10*D754/$P757)^$Q757*$V754</f>
        <v>127.21033231770917</v>
      </c>
      <c r="S754" s="4"/>
      <c r="T754" s="84">
        <v>1.03</v>
      </c>
      <c r="U754" s="84">
        <v>1.02</v>
      </c>
      <c r="V754" s="84">
        <f t="shared" si="174"/>
        <v>1.0282854000000001</v>
      </c>
    </row>
    <row r="755" spans="1:22">
      <c r="A755" s="9">
        <v>2018</v>
      </c>
      <c r="B755" s="9">
        <v>7</v>
      </c>
      <c r="C755" s="10">
        <f>P!C756</f>
        <v>60</v>
      </c>
      <c r="D755" s="11">
        <f>P!D756</f>
        <v>26.71</v>
      </c>
      <c r="E755" s="56">
        <v>30.99</v>
      </c>
      <c r="F755" s="56">
        <v>19.329999999999998</v>
      </c>
      <c r="G755" s="59">
        <v>40.799999999999997</v>
      </c>
      <c r="H755" s="9">
        <v>40.799999999999997</v>
      </c>
      <c r="I755" s="15">
        <f t="shared" si="164"/>
        <v>40.799999999999997</v>
      </c>
      <c r="J755" s="15">
        <f t="shared" si="163"/>
        <v>14.26247409452883</v>
      </c>
      <c r="K755" s="15">
        <f t="shared" si="165"/>
        <v>5.8190894305677627</v>
      </c>
      <c r="L755" s="67">
        <v>31</v>
      </c>
      <c r="M755" s="47">
        <f t="shared" si="166"/>
        <v>180.39177234760064</v>
      </c>
      <c r="N755" s="32"/>
      <c r="O755" s="24">
        <f t="shared" si="173"/>
        <v>12.639901217756737</v>
      </c>
      <c r="P755" s="91"/>
      <c r="R755" s="82">
        <f>16*(10*D755/$P757)^$Q757*$V755</f>
        <v>152.0129865738493</v>
      </c>
      <c r="S755" s="4"/>
      <c r="T755" s="84">
        <v>1.1100000000000001</v>
      </c>
      <c r="U755" s="84">
        <v>1.1299999999999999</v>
      </c>
      <c r="V755" s="84">
        <f t="shared" si="174"/>
        <v>1.1134292000000001</v>
      </c>
    </row>
    <row r="756" spans="1:22">
      <c r="A756" s="9">
        <v>2018</v>
      </c>
      <c r="B756" s="9">
        <v>8</v>
      </c>
      <c r="C756" s="10">
        <f>P!C757</f>
        <v>0</v>
      </c>
      <c r="D756" s="11">
        <f>P!D757</f>
        <v>28.22</v>
      </c>
      <c r="E756" s="56">
        <v>33.21</v>
      </c>
      <c r="F756" s="56">
        <v>20.309999999999999</v>
      </c>
      <c r="G756" s="59">
        <v>36.700000000000003</v>
      </c>
      <c r="H756" s="9">
        <v>36.299999999999997</v>
      </c>
      <c r="I756" s="15">
        <f t="shared" si="164"/>
        <v>36.47146</v>
      </c>
      <c r="J756" s="15">
        <f t="shared" si="163"/>
        <v>13.865082387451693</v>
      </c>
      <c r="K756" s="15">
        <f t="shared" si="165"/>
        <v>5.6569536140802903</v>
      </c>
      <c r="L756" s="67">
        <v>31</v>
      </c>
      <c r="M756" s="47">
        <f t="shared" si="166"/>
        <v>175.365562036489</v>
      </c>
      <c r="N756" s="32"/>
      <c r="O756" s="24">
        <f t="shared" si="173"/>
        <v>13.737342483046135</v>
      </c>
      <c r="P756" s="91"/>
      <c r="R756" s="82">
        <f>16*(10*D756/$P757)^$Q757*$V756</f>
        <v>187.98785624637159</v>
      </c>
      <c r="S756" s="4"/>
      <c r="T756" s="84">
        <v>1.24</v>
      </c>
      <c r="U756" s="84">
        <v>1.28</v>
      </c>
      <c r="V756" s="84">
        <f t="shared" si="174"/>
        <v>1.2468584</v>
      </c>
    </row>
    <row r="757" spans="1:22" s="2" customFormat="1">
      <c r="A757" s="12">
        <v>2018</v>
      </c>
      <c r="B757" s="12">
        <v>9</v>
      </c>
      <c r="C757" s="10">
        <f>P!C758</f>
        <v>14</v>
      </c>
      <c r="D757" s="11">
        <f>P!D758</f>
        <v>22.85</v>
      </c>
      <c r="E757" s="57">
        <v>27.81</v>
      </c>
      <c r="F757" s="57">
        <v>15.97</v>
      </c>
      <c r="G757" s="60">
        <v>30</v>
      </c>
      <c r="H757" s="12">
        <v>29.2</v>
      </c>
      <c r="I757" s="12">
        <f t="shared" si="164"/>
        <v>29.542919999999999</v>
      </c>
      <c r="J757" s="12">
        <f t="shared" si="163"/>
        <v>9.5042457128510325</v>
      </c>
      <c r="K757" s="15">
        <f t="shared" si="165"/>
        <v>3.8777322508432208</v>
      </c>
      <c r="L757" s="12">
        <v>30</v>
      </c>
      <c r="M757" s="47">
        <f t="shared" si="166"/>
        <v>116.33196752529662</v>
      </c>
      <c r="N757" s="31">
        <f>SUM(M746:M757)</f>
        <v>1192.0948325806501</v>
      </c>
      <c r="O757" s="48">
        <f t="shared" si="173"/>
        <v>9.9795998290298407</v>
      </c>
      <c r="P757" s="49">
        <f>SUM(O746:O757)</f>
        <v>81.406107067849106</v>
      </c>
      <c r="Q757" s="81">
        <f>6.75*10^(-7)*P757^3-7.71*10^(-5)*P757^2+1.792*10^(-2)*P757+0.49239</f>
        <v>1.8043945849496579</v>
      </c>
      <c r="R757" s="85">
        <f>16*(10*D757/$P757)^$Q757*$V757</f>
        <v>129.47583120383635</v>
      </c>
      <c r="S757" s="93">
        <f>SUM(R746:R757)</f>
        <v>884.1459421610009</v>
      </c>
      <c r="T757" s="95">
        <v>1.25</v>
      </c>
      <c r="U757" s="95">
        <v>1.29</v>
      </c>
      <c r="V757" s="95">
        <f t="shared" si="174"/>
        <v>1.2568584</v>
      </c>
    </row>
    <row r="758" spans="1:22" ht="18">
      <c r="A758" s="9">
        <v>2018</v>
      </c>
      <c r="B758" s="9">
        <v>10</v>
      </c>
      <c r="C758" s="10">
        <f>P!C759</f>
        <v>32</v>
      </c>
      <c r="D758" s="11">
        <f>P!D759</f>
        <v>17.149999999999999</v>
      </c>
      <c r="E758" s="56">
        <v>21.72</v>
      </c>
      <c r="F758" s="56">
        <v>11.91</v>
      </c>
      <c r="G758" s="59">
        <v>22.5</v>
      </c>
      <c r="H758" s="9">
        <v>21.4</v>
      </c>
      <c r="I758" s="15">
        <f t="shared" si="164"/>
        <v>21.871514999999999</v>
      </c>
      <c r="J758" s="15">
        <f t="shared" si="163"/>
        <v>5.5066615744494776</v>
      </c>
      <c r="K758" s="15">
        <f t="shared" si="165"/>
        <v>2.2467179223753866</v>
      </c>
      <c r="L758" s="9">
        <v>31</v>
      </c>
      <c r="M758" s="47">
        <f t="shared" si="166"/>
        <v>69.648255593636989</v>
      </c>
      <c r="N758" s="32"/>
      <c r="O758" s="24">
        <f>(D758/5)^1.514</f>
        <v>6.463016992170342</v>
      </c>
      <c r="P758" s="43"/>
      <c r="R758" s="82">
        <f>16*(10*D758/$P769)^$Q769*$V758</f>
        <v>79.537403928043275</v>
      </c>
      <c r="S758" s="4"/>
      <c r="T758" s="84">
        <v>1.27</v>
      </c>
      <c r="U758" s="84">
        <v>1.31</v>
      </c>
      <c r="V758" s="84">
        <f>($U758+($T758-$U758)*(($U$1-$V$1)/($U$1-$T$1)))</f>
        <v>1.2768584000000001</v>
      </c>
    </row>
    <row r="759" spans="1:22">
      <c r="A759" s="9">
        <v>2018</v>
      </c>
      <c r="B759" s="9">
        <v>11</v>
      </c>
      <c r="C759" s="10">
        <f>P!C760</f>
        <v>141</v>
      </c>
      <c r="D759" s="11">
        <f>P!D760</f>
        <v>12.36</v>
      </c>
      <c r="E759" s="56">
        <v>15.56</v>
      </c>
      <c r="F759" s="56">
        <v>8.32</v>
      </c>
      <c r="G759" s="59">
        <v>16.3</v>
      </c>
      <c r="H759" s="9">
        <v>15.1</v>
      </c>
      <c r="I759" s="15">
        <f t="shared" si="164"/>
        <v>15.614380000000001</v>
      </c>
      <c r="J759" s="15">
        <f t="shared" si="163"/>
        <v>2.9144271276954896</v>
      </c>
      <c r="K759" s="15">
        <f t="shared" si="165"/>
        <v>1.1890862680997596</v>
      </c>
      <c r="L759" s="67">
        <v>30</v>
      </c>
      <c r="M759" s="47">
        <f t="shared" si="166"/>
        <v>35.672588042992786</v>
      </c>
      <c r="N759" s="32"/>
      <c r="O759" s="24">
        <f t="shared" ref="O759:O769" si="175">(D759/5)^1.514</f>
        <v>3.9361838775164584</v>
      </c>
      <c r="P759" s="90"/>
      <c r="R759" s="82">
        <f>16*(10*D759/$P769)^$Q769*$V759</f>
        <v>41.337129755436742</v>
      </c>
      <c r="S759" s="4"/>
      <c r="T759" s="84">
        <v>1.18</v>
      </c>
      <c r="U759" s="84">
        <v>1.21</v>
      </c>
      <c r="V759" s="84">
        <f>($U759+($T759-$U759)*(($U$1-$V$1)/($U$1-$T$1)))</f>
        <v>1.1851437999999999</v>
      </c>
    </row>
    <row r="760" spans="1:22">
      <c r="A760" s="9">
        <v>2018</v>
      </c>
      <c r="B760" s="9">
        <v>12</v>
      </c>
      <c r="C760" s="10">
        <f>P!C761</f>
        <v>61</v>
      </c>
      <c r="D760" s="11">
        <f>P!D761</f>
        <v>5.83</v>
      </c>
      <c r="E760" s="56">
        <v>10.16</v>
      </c>
      <c r="F760" s="56">
        <v>1.06</v>
      </c>
      <c r="G760" s="59">
        <v>13.6</v>
      </c>
      <c r="H760" s="9">
        <v>12.4</v>
      </c>
      <c r="I760" s="15">
        <f t="shared" si="164"/>
        <v>12.914380000000001</v>
      </c>
      <c r="J760" s="15">
        <f t="shared" si="163"/>
        <v>2.1173166611724152</v>
      </c>
      <c r="K760" s="15">
        <f t="shared" si="165"/>
        <v>0.86386519775834536</v>
      </c>
      <c r="L760" s="67">
        <v>31</v>
      </c>
      <c r="M760" s="47">
        <f t="shared" si="166"/>
        <v>26.779821130508708</v>
      </c>
      <c r="N760" s="32"/>
      <c r="O760" s="24">
        <f t="shared" si="175"/>
        <v>1.2617740906778963</v>
      </c>
      <c r="P760" s="90"/>
      <c r="R760" s="82">
        <f>16*(10*D760/$P769)^$Q769*$V760</f>
        <v>9.5889083434512461</v>
      </c>
      <c r="S760" s="4"/>
      <c r="T760" s="84">
        <v>1.04</v>
      </c>
      <c r="U760" s="84">
        <v>1.04</v>
      </c>
      <c r="V760" s="84">
        <f>($U760+($T760-$U760)*(($U$1-$V$1)/($U$1-$T$1)))</f>
        <v>1.04</v>
      </c>
    </row>
    <row r="761" spans="1:22">
      <c r="A761" s="9">
        <v>2019</v>
      </c>
      <c r="B761" s="9">
        <v>1</v>
      </c>
      <c r="C761" s="10">
        <f>P!C762</f>
        <v>122.1</v>
      </c>
      <c r="D761" s="11">
        <f>P!D762</f>
        <v>5.05</v>
      </c>
      <c r="E761" s="56" t="s">
        <v>447</v>
      </c>
      <c r="F761" s="56">
        <v>1.49</v>
      </c>
      <c r="G761" s="59">
        <v>15</v>
      </c>
      <c r="H761" s="9">
        <v>13.8</v>
      </c>
      <c r="I761" s="15">
        <f t="shared" si="164"/>
        <v>14.314380000000002</v>
      </c>
      <c r="J761" s="15">
        <f t="shared" si="163"/>
        <v>2.0588632013153267</v>
      </c>
      <c r="K761" s="15">
        <f t="shared" si="165"/>
        <v>0.8400161861366533</v>
      </c>
      <c r="L761" s="67">
        <v>31</v>
      </c>
      <c r="M761" s="47">
        <f t="shared" si="166"/>
        <v>26.040501770236251</v>
      </c>
      <c r="N761" s="32"/>
      <c r="O761" s="24">
        <f t="shared" si="175"/>
        <v>1.0151788469991372</v>
      </c>
      <c r="P761" s="90"/>
      <c r="R761" s="82">
        <f>16*(10*D761/$P769)^$Q769*$V761</f>
        <v>6.839246353011796</v>
      </c>
      <c r="S761" s="4"/>
      <c r="T761" s="84">
        <v>0.96</v>
      </c>
      <c r="U761" s="84">
        <v>0.94</v>
      </c>
      <c r="V761" s="84">
        <f>($U761+($T761-$U761)*(($U$1-$V$1)/($U$1-$T$1)))</f>
        <v>0.95657079999999994</v>
      </c>
    </row>
    <row r="762" spans="1:22">
      <c r="A762" s="9">
        <v>2019</v>
      </c>
      <c r="B762" s="9">
        <v>2</v>
      </c>
      <c r="C762" s="10">
        <f>P!C763</f>
        <v>10.8</v>
      </c>
      <c r="D762" s="11">
        <f>P!D763</f>
        <v>6.44</v>
      </c>
      <c r="E762" s="56" t="s">
        <v>448</v>
      </c>
      <c r="F762" s="56">
        <v>2.06</v>
      </c>
      <c r="G762" s="59">
        <v>20.04</v>
      </c>
      <c r="H762" s="9">
        <v>19.2</v>
      </c>
      <c r="I762" s="15">
        <f t="shared" si="164"/>
        <v>19.560065999999999</v>
      </c>
      <c r="J762" s="15">
        <f t="shared" si="163"/>
        <v>3.3058909460267492</v>
      </c>
      <c r="K762" s="15">
        <f t="shared" si="165"/>
        <v>1.3488035059789136</v>
      </c>
      <c r="L762" s="67">
        <v>29</v>
      </c>
      <c r="M762" s="47">
        <f t="shared" si="166"/>
        <v>39.115301673388494</v>
      </c>
      <c r="N762" s="32"/>
      <c r="O762" s="24">
        <f t="shared" si="175"/>
        <v>1.4669408974475693</v>
      </c>
      <c r="P762" s="90"/>
      <c r="R762" s="82">
        <f>16*(10*D762/$P769)^$Q769*$V762</f>
        <v>9.0517119412199882</v>
      </c>
      <c r="S762" s="4"/>
      <c r="T762" s="84">
        <v>0.83</v>
      </c>
      <c r="U762" s="84">
        <v>0.79</v>
      </c>
      <c r="V762" s="84">
        <f>($U762+($T762-$U762)*(($U$1-$V$1)/($U$1-$T$1)))</f>
        <v>0.82314159999999992</v>
      </c>
    </row>
    <row r="763" spans="1:22">
      <c r="A763" s="9">
        <v>2019</v>
      </c>
      <c r="B763" s="9">
        <v>3</v>
      </c>
      <c r="C763" s="10">
        <f>P!C764</f>
        <v>10.1</v>
      </c>
      <c r="D763" s="11">
        <f>P!D764</f>
        <v>11.31</v>
      </c>
      <c r="E763" s="56" t="s">
        <v>449</v>
      </c>
      <c r="F763" s="56">
        <v>4.6900000000000004</v>
      </c>
      <c r="G763" s="59">
        <v>27.2</v>
      </c>
      <c r="H763" s="9">
        <v>26.3</v>
      </c>
      <c r="I763" s="15">
        <f t="shared" si="164"/>
        <v>26.685785000000003</v>
      </c>
      <c r="J763" s="15">
        <f t="shared" si="163"/>
        <v>6.0642383661722112</v>
      </c>
      <c r="K763" s="15">
        <f t="shared" si="165"/>
        <v>2.474209253398262</v>
      </c>
      <c r="L763" s="67">
        <v>31</v>
      </c>
      <c r="M763" s="47">
        <f t="shared" si="166"/>
        <v>76.700486855346128</v>
      </c>
      <c r="N763" s="32"/>
      <c r="O763" s="24">
        <f t="shared" si="175"/>
        <v>3.4411356847917212</v>
      </c>
      <c r="P763" s="90"/>
      <c r="R763" s="82">
        <f>16*(10*D763/$P769)^$Q769*$V763</f>
        <v>23.83615969804249</v>
      </c>
      <c r="S763" s="4"/>
      <c r="T763" s="84">
        <v>0.81</v>
      </c>
      <c r="U763" s="84">
        <v>0.75</v>
      </c>
      <c r="V763" s="84">
        <f t="shared" ref="V763:V769" si="176">($U763+($T763-$U763)*(($U$1-$V$1)/($U$1-$T$1)))</f>
        <v>0.79971239999999999</v>
      </c>
    </row>
    <row r="764" spans="1:22">
      <c r="A764" s="9">
        <v>2019</v>
      </c>
      <c r="B764" s="9">
        <v>4</v>
      </c>
      <c r="C764" s="10">
        <f>P!C765</f>
        <v>67.2</v>
      </c>
      <c r="D764" s="11">
        <f>P!D765</f>
        <v>13.6</v>
      </c>
      <c r="E764" s="56" t="s">
        <v>450</v>
      </c>
      <c r="F764" s="56">
        <v>7.12</v>
      </c>
      <c r="G764" s="59">
        <v>34.700000000000003</v>
      </c>
      <c r="H764" s="9">
        <v>34.1</v>
      </c>
      <c r="I764" s="15">
        <f t="shared" si="164"/>
        <v>34.357190000000003</v>
      </c>
      <c r="J764" s="15">
        <f t="shared" si="163"/>
        <v>7.9864724599272119</v>
      </c>
      <c r="K764" s="15">
        <f t="shared" si="165"/>
        <v>3.2584807636503021</v>
      </c>
      <c r="L764" s="67">
        <v>30</v>
      </c>
      <c r="M764" s="47">
        <f t="shared" si="166"/>
        <v>97.75442290950906</v>
      </c>
      <c r="N764" s="32"/>
      <c r="O764" s="24">
        <f t="shared" si="175"/>
        <v>4.5492239900784668</v>
      </c>
      <c r="P764" s="90"/>
      <c r="R764" s="82">
        <f>16*(10*D764/$P769)^$Q769*$V764</f>
        <v>34.419452447683447</v>
      </c>
      <c r="S764" s="4"/>
      <c r="T764" s="84">
        <v>0.84</v>
      </c>
      <c r="U764" s="84">
        <v>0.8</v>
      </c>
      <c r="V764" s="84">
        <f t="shared" si="176"/>
        <v>0.83314159999999993</v>
      </c>
    </row>
    <row r="765" spans="1:22">
      <c r="A765" s="9">
        <v>2019</v>
      </c>
      <c r="B765" s="9">
        <v>5</v>
      </c>
      <c r="C765" s="10">
        <f>P!C766</f>
        <v>47</v>
      </c>
      <c r="D765" s="11">
        <f>P!D766</f>
        <v>20.149999999999999</v>
      </c>
      <c r="E765" s="56" t="s">
        <v>451</v>
      </c>
      <c r="F765" s="56">
        <v>12.86</v>
      </c>
      <c r="G765" s="59">
        <v>39.700000000000003</v>
      </c>
      <c r="H765" s="9">
        <v>39.5</v>
      </c>
      <c r="I765" s="15">
        <f t="shared" si="164"/>
        <v>39.585729999999998</v>
      </c>
      <c r="J765" s="15">
        <f t="shared" si="163"/>
        <v>11.158875409116172</v>
      </c>
      <c r="K765" s="15">
        <f t="shared" si="165"/>
        <v>4.5528211669193981</v>
      </c>
      <c r="L765" s="67">
        <v>31</v>
      </c>
      <c r="M765" s="47">
        <f t="shared" si="166"/>
        <v>141.13745617450135</v>
      </c>
      <c r="N765" s="32"/>
      <c r="O765" s="24">
        <f t="shared" si="175"/>
        <v>8.2495800267413326</v>
      </c>
      <c r="P765" s="90"/>
      <c r="R765" s="82">
        <f>16*(10*D765/$P769)^$Q769*$V765</f>
        <v>68.496709583554434</v>
      </c>
      <c r="S765" s="4"/>
      <c r="T765" s="84">
        <v>0.83</v>
      </c>
      <c r="U765" s="84">
        <v>0.81</v>
      </c>
      <c r="V765" s="84">
        <f t="shared" si="176"/>
        <v>0.82657079999999994</v>
      </c>
    </row>
    <row r="766" spans="1:22">
      <c r="A766" s="9">
        <v>2019</v>
      </c>
      <c r="B766" s="9">
        <v>6</v>
      </c>
      <c r="C766" s="10">
        <f>P!C767</f>
        <v>44</v>
      </c>
      <c r="D766" s="11">
        <f>P!D767</f>
        <v>26.47</v>
      </c>
      <c r="E766" s="56" t="s">
        <v>452</v>
      </c>
      <c r="F766" s="56">
        <v>18.97</v>
      </c>
      <c r="G766" s="59">
        <v>41.9</v>
      </c>
      <c r="H766" s="9">
        <v>41.9</v>
      </c>
      <c r="I766" s="15">
        <f t="shared" si="164"/>
        <v>41.9</v>
      </c>
      <c r="J766" s="15">
        <f t="shared" si="163"/>
        <v>14.379392773874924</v>
      </c>
      <c r="K766" s="15">
        <f t="shared" si="165"/>
        <v>5.8667922517409687</v>
      </c>
      <c r="L766" s="67">
        <v>30</v>
      </c>
      <c r="M766" s="47">
        <f t="shared" si="166"/>
        <v>176.00376755222905</v>
      </c>
      <c r="N766" s="32"/>
      <c r="O766" s="24">
        <f t="shared" si="175"/>
        <v>12.468347004922874</v>
      </c>
      <c r="P766" s="91"/>
      <c r="R766" s="82">
        <f>16*(10*D766/$P769)^$Q769*$V766</f>
        <v>138.12790334593362</v>
      </c>
      <c r="S766" s="4"/>
      <c r="T766" s="84">
        <v>1.03</v>
      </c>
      <c r="U766" s="84">
        <v>1.02</v>
      </c>
      <c r="V766" s="84">
        <f t="shared" si="176"/>
        <v>1.0282854000000001</v>
      </c>
    </row>
    <row r="767" spans="1:22">
      <c r="A767" s="9">
        <v>2019</v>
      </c>
      <c r="B767" s="9">
        <v>7</v>
      </c>
      <c r="C767" s="10">
        <f>P!C768</f>
        <v>46</v>
      </c>
      <c r="D767" s="11">
        <f>P!D768</f>
        <v>26.37</v>
      </c>
      <c r="E767" s="56">
        <v>31.21</v>
      </c>
      <c r="F767" s="56">
        <v>18.829999999999998</v>
      </c>
      <c r="G767" s="59">
        <v>40.799999999999997</v>
      </c>
      <c r="H767" s="9">
        <v>40.799999999999997</v>
      </c>
      <c r="I767" s="15">
        <f t="shared" si="164"/>
        <v>40.799999999999997</v>
      </c>
      <c r="J767" s="15">
        <f t="shared" si="163"/>
        <v>14.583968603939587</v>
      </c>
      <c r="K767" s="15">
        <f t="shared" si="165"/>
        <v>5.9502591904073512</v>
      </c>
      <c r="L767" s="67">
        <v>31</v>
      </c>
      <c r="M767" s="47">
        <f t="shared" si="166"/>
        <v>184.4580349026279</v>
      </c>
      <c r="N767" s="32"/>
      <c r="O767" s="24">
        <f t="shared" si="175"/>
        <v>12.397101299668741</v>
      </c>
      <c r="P767" s="91"/>
      <c r="R767" s="82">
        <f>16*(10*D767/$P769)^$Q769*$V767</f>
        <v>148.56613758408136</v>
      </c>
      <c r="S767" s="4"/>
      <c r="T767" s="84">
        <v>1.1100000000000001</v>
      </c>
      <c r="U767" s="84">
        <v>1.1299999999999999</v>
      </c>
      <c r="V767" s="84">
        <f t="shared" si="176"/>
        <v>1.1134292000000001</v>
      </c>
    </row>
    <row r="768" spans="1:22">
      <c r="A768" s="9">
        <v>2019</v>
      </c>
      <c r="B768" s="9">
        <v>8</v>
      </c>
      <c r="C768" s="10">
        <f>P!C769</f>
        <v>4</v>
      </c>
      <c r="D768" s="11">
        <f>P!D769</f>
        <v>28.3</v>
      </c>
      <c r="E768" s="56">
        <v>33.57</v>
      </c>
      <c r="F768" s="56">
        <v>20.32</v>
      </c>
      <c r="G768" s="59">
        <v>36.700000000000003</v>
      </c>
      <c r="H768" s="9">
        <v>36.299999999999997</v>
      </c>
      <c r="I768" s="15">
        <f t="shared" si="164"/>
        <v>36.47146</v>
      </c>
      <c r="J768" s="15">
        <f t="shared" si="163"/>
        <v>14.076343284541776</v>
      </c>
      <c r="K768" s="15">
        <f t="shared" si="165"/>
        <v>5.743148060093044</v>
      </c>
      <c r="L768" s="67">
        <v>31</v>
      </c>
      <c r="M768" s="47">
        <f t="shared" si="166"/>
        <v>178.03758986288437</v>
      </c>
      <c r="N768" s="32"/>
      <c r="O768" s="24">
        <f t="shared" si="175"/>
        <v>13.796345976826132</v>
      </c>
      <c r="P768" s="91"/>
      <c r="R768" s="82">
        <f>16*(10*D768/$P769)^$Q769*$V768</f>
        <v>188.53399350325199</v>
      </c>
      <c r="S768" s="4"/>
      <c r="T768" s="84">
        <v>1.24</v>
      </c>
      <c r="U768" s="84">
        <v>1.28</v>
      </c>
      <c r="V768" s="84">
        <f t="shared" si="176"/>
        <v>1.2468584</v>
      </c>
    </row>
    <row r="769" spans="1:22" s="2" customFormat="1">
      <c r="A769" s="12">
        <v>2019</v>
      </c>
      <c r="B769" s="12">
        <v>9</v>
      </c>
      <c r="C769" s="10">
        <f>P!C770</f>
        <v>10</v>
      </c>
      <c r="D769" s="11">
        <f>P!D770</f>
        <v>23.7</v>
      </c>
      <c r="E769" s="57">
        <v>28.6</v>
      </c>
      <c r="F769" s="57">
        <v>15.84</v>
      </c>
      <c r="G769" s="60">
        <v>30</v>
      </c>
      <c r="H769" s="12">
        <v>29.2</v>
      </c>
      <c r="I769" s="12">
        <f t="shared" si="164"/>
        <v>29.542919999999999</v>
      </c>
      <c r="J769" s="12">
        <f t="shared" si="163"/>
        <v>10.072903847868535</v>
      </c>
      <c r="K769" s="15">
        <f t="shared" si="165"/>
        <v>4.1097447699303622</v>
      </c>
      <c r="L769" s="12">
        <v>30</v>
      </c>
      <c r="M769" s="47">
        <f t="shared" si="166"/>
        <v>123.29234309791087</v>
      </c>
      <c r="N769" s="31">
        <f>SUM(M758:M769)</f>
        <v>1174.6405695657718</v>
      </c>
      <c r="O769" s="48">
        <f t="shared" si="175"/>
        <v>10.546986965665781</v>
      </c>
      <c r="P769" s="49">
        <f>SUM(O758:O769)</f>
        <v>79.591815653506458</v>
      </c>
      <c r="Q769" s="81">
        <f>6.75*10^(-7)*P769^3-7.71*10^(-5)*P769^2+1.792*10^(-2)*P769+0.49239</f>
        <v>1.7705947291399844</v>
      </c>
      <c r="R769" s="85">
        <f>16*(10*D769/$P769)^$Q769*$V769</f>
        <v>138.82115330558796</v>
      </c>
      <c r="S769" s="93">
        <f>SUM(R758:R769)</f>
        <v>887.15590978929833</v>
      </c>
      <c r="T769" s="95">
        <v>1.25</v>
      </c>
      <c r="U769" s="95">
        <v>1.29</v>
      </c>
      <c r="V769" s="95">
        <f t="shared" si="176"/>
        <v>1.2568584</v>
      </c>
    </row>
    <row r="770" spans="1:22" ht="18">
      <c r="A770" s="9">
        <v>2019</v>
      </c>
      <c r="B770" s="9">
        <v>10</v>
      </c>
      <c r="C770" s="10">
        <f>P!C771</f>
        <v>95</v>
      </c>
      <c r="D770" s="11">
        <f>P!D771</f>
        <v>17.690000000000001</v>
      </c>
      <c r="E770" s="56">
        <v>23.63</v>
      </c>
      <c r="F770" s="56">
        <v>11.77</v>
      </c>
      <c r="G770" s="59">
        <v>22.5</v>
      </c>
      <c r="H770" s="9">
        <v>21.4</v>
      </c>
      <c r="I770" s="15">
        <f t="shared" si="164"/>
        <v>21.871514999999999</v>
      </c>
      <c r="J770" s="15">
        <f t="shared" ref="J770:J781" si="177">0.0023*(E770-F770)^0.5*(D770+17.8)*I770</f>
        <v>6.1482999497061206</v>
      </c>
      <c r="K770" s="15">
        <f t="shared" si="165"/>
        <v>2.5085063794800972</v>
      </c>
      <c r="L770" s="9">
        <v>31</v>
      </c>
      <c r="M770" s="47">
        <f t="shared" si="166"/>
        <v>77.763697763883016</v>
      </c>
      <c r="N770" s="32"/>
      <c r="O770" s="24">
        <f>(D770/5)^1.514</f>
        <v>6.7735969694973646</v>
      </c>
      <c r="P770" s="43"/>
      <c r="R770" s="82">
        <f>16*(10*D770/$P781)^$Q781*$V770</f>
        <v>82.426000765039589</v>
      </c>
      <c r="S770" s="4"/>
      <c r="T770" s="84">
        <v>1.27</v>
      </c>
      <c r="U770" s="84">
        <v>1.31</v>
      </c>
      <c r="V770" s="84">
        <f>($U770+($T770-$U770)*(($U$1-$V$1)/($U$1-$T$1)))</f>
        <v>1.2768584000000001</v>
      </c>
    </row>
    <row r="771" spans="1:22">
      <c r="A771" s="9">
        <v>2019</v>
      </c>
      <c r="B771" s="9">
        <v>11</v>
      </c>
      <c r="C771" s="10">
        <f>P!C772</f>
        <v>66</v>
      </c>
      <c r="D771" s="11">
        <f>P!D772</f>
        <v>15.85</v>
      </c>
      <c r="E771" s="56">
        <v>19.100000000000001</v>
      </c>
      <c r="F771" s="56">
        <v>12.16</v>
      </c>
      <c r="G771" s="59">
        <v>16.3</v>
      </c>
      <c r="H771" s="9">
        <v>15.1</v>
      </c>
      <c r="I771" s="15">
        <f t="shared" ref="I771:I781" si="178">G771+(H771-G771)/(42-40)*(42-40.8573)</f>
        <v>15.614380000000001</v>
      </c>
      <c r="J771" s="15">
        <f t="shared" si="177"/>
        <v>3.1835918496404196</v>
      </c>
      <c r="K771" s="15">
        <f t="shared" ref="K771:K781" si="179">J771*0.408</f>
        <v>1.2989054746532911</v>
      </c>
      <c r="L771" s="67">
        <v>30</v>
      </c>
      <c r="M771" s="47">
        <f t="shared" ref="M771:M781" si="180">L771*K771</f>
        <v>38.967164239598731</v>
      </c>
      <c r="N771" s="32"/>
      <c r="O771" s="24">
        <f t="shared" ref="O771:O781" si="181">(D771/5)^1.514</f>
        <v>5.7359284195656492</v>
      </c>
      <c r="P771" s="90"/>
      <c r="R771" s="82">
        <f>16*(10*D771/$P781)^$Q781*$V771</f>
        <v>62.657061904432219</v>
      </c>
      <c r="S771" s="4"/>
      <c r="T771" s="84">
        <v>1.18</v>
      </c>
      <c r="U771" s="84">
        <v>1.21</v>
      </c>
      <c r="V771" s="84">
        <f>($U771+($T771-$U771)*(($U$1-$V$1)/($U$1-$T$1)))</f>
        <v>1.1851437999999999</v>
      </c>
    </row>
    <row r="772" spans="1:22">
      <c r="A772" s="9">
        <v>2019</v>
      </c>
      <c r="B772" s="9">
        <v>12</v>
      </c>
      <c r="C772" s="10">
        <f>P!C773</f>
        <v>50</v>
      </c>
      <c r="D772" s="11">
        <f>P!D773</f>
        <v>7.25</v>
      </c>
      <c r="E772" s="56">
        <v>11.7</v>
      </c>
      <c r="F772" s="56">
        <v>2.95</v>
      </c>
      <c r="G772" s="59">
        <v>13.6</v>
      </c>
      <c r="H772" s="9">
        <v>12.4</v>
      </c>
      <c r="I772" s="15">
        <f t="shared" si="178"/>
        <v>12.914380000000001</v>
      </c>
      <c r="J772" s="15">
        <f t="shared" si="177"/>
        <v>2.2009650887310812</v>
      </c>
      <c r="K772" s="15">
        <f t="shared" si="179"/>
        <v>0.89799375620228106</v>
      </c>
      <c r="L772" s="67">
        <v>31</v>
      </c>
      <c r="M772" s="47">
        <f t="shared" si="180"/>
        <v>27.837806442270711</v>
      </c>
      <c r="N772" s="32"/>
      <c r="O772" s="24">
        <f t="shared" si="181"/>
        <v>1.7551375403885467</v>
      </c>
      <c r="P772" s="90"/>
      <c r="R772" s="82">
        <f>16*(10*D772/$P781)^$Q781*$V772</f>
        <v>13.262554260216097</v>
      </c>
      <c r="S772" s="4"/>
      <c r="T772" s="84">
        <v>1.04</v>
      </c>
      <c r="U772" s="84">
        <v>1.04</v>
      </c>
      <c r="V772" s="84">
        <f>($U772+($T772-$U772)*(($U$1-$V$1)/($U$1-$T$1)))</f>
        <v>1.04</v>
      </c>
    </row>
    <row r="773" spans="1:22">
      <c r="A773" s="9">
        <v>2020</v>
      </c>
      <c r="B773" s="9">
        <v>1</v>
      </c>
      <c r="C773" s="10">
        <f>P!C774</f>
        <v>17.8</v>
      </c>
      <c r="D773" s="11">
        <f>P!D774</f>
        <v>5.69</v>
      </c>
      <c r="E773" s="56" t="s">
        <v>425</v>
      </c>
      <c r="F773" s="56">
        <v>0.66</v>
      </c>
      <c r="G773" s="59">
        <v>15</v>
      </c>
      <c r="H773" s="9">
        <v>13.8</v>
      </c>
      <c r="I773" s="15">
        <f t="shared" si="178"/>
        <v>14.314380000000002</v>
      </c>
      <c r="J773" s="15">
        <f t="shared" si="177"/>
        <v>2.4073835214316466</v>
      </c>
      <c r="K773" s="15">
        <f t="shared" si="179"/>
        <v>0.98221247674411172</v>
      </c>
      <c r="L773" s="67">
        <v>31</v>
      </c>
      <c r="M773" s="47">
        <f t="shared" si="180"/>
        <v>30.448586779067462</v>
      </c>
      <c r="N773" s="32"/>
      <c r="O773" s="24">
        <f t="shared" si="181"/>
        <v>1.2161842777396037</v>
      </c>
      <c r="P773" s="90"/>
      <c r="R773" s="82">
        <f>16*(10*D773/$P781)^$Q781*$V773</f>
        <v>7.8522871894065212</v>
      </c>
      <c r="S773" s="4"/>
      <c r="T773" s="84">
        <v>0.96</v>
      </c>
      <c r="U773" s="84">
        <v>0.94</v>
      </c>
      <c r="V773" s="84">
        <f>($U773+($T773-$U773)*(($U$1-$V$1)/($U$1-$T$1)))</f>
        <v>0.95657079999999994</v>
      </c>
    </row>
    <row r="774" spans="1:22">
      <c r="A774" s="9">
        <v>2020</v>
      </c>
      <c r="B774" s="9">
        <v>2</v>
      </c>
      <c r="C774" s="10">
        <f>P!C775</f>
        <v>43.2</v>
      </c>
      <c r="D774" s="11">
        <f>P!D775</f>
        <v>8.07</v>
      </c>
      <c r="E774" s="56" t="s">
        <v>453</v>
      </c>
      <c r="F774" s="56">
        <v>2.77</v>
      </c>
      <c r="G774" s="59">
        <v>20.04</v>
      </c>
      <c r="H774" s="9">
        <v>19.2</v>
      </c>
      <c r="I774" s="15">
        <f t="shared" si="178"/>
        <v>19.560065999999999</v>
      </c>
      <c r="J774" s="15">
        <f t="shared" si="177"/>
        <v>3.7406299031642822</v>
      </c>
      <c r="K774" s="15">
        <f t="shared" si="179"/>
        <v>1.5261770004910271</v>
      </c>
      <c r="L774" s="67">
        <v>29</v>
      </c>
      <c r="M774" s="47">
        <f t="shared" si="180"/>
        <v>44.259133014239787</v>
      </c>
      <c r="N774" s="32"/>
      <c r="O774" s="24">
        <f t="shared" si="181"/>
        <v>2.0642673571830712</v>
      </c>
      <c r="P774" s="90"/>
      <c r="R774" s="82">
        <f>16*(10*D774/$P781)^$Q781*$V774</f>
        <v>12.754878799439151</v>
      </c>
      <c r="S774" s="4"/>
      <c r="T774" s="84">
        <v>0.83</v>
      </c>
      <c r="U774" s="84">
        <v>0.79</v>
      </c>
      <c r="V774" s="84">
        <f>($U774+($T774-$U774)*(($U$1-$V$1)/($U$1-$T$1)))</f>
        <v>0.82314159999999992</v>
      </c>
    </row>
    <row r="775" spans="1:22">
      <c r="A775" s="9">
        <v>2020</v>
      </c>
      <c r="B775" s="9">
        <v>3</v>
      </c>
      <c r="C775" s="10">
        <f>P!C776</f>
        <v>36</v>
      </c>
      <c r="D775" s="11">
        <f>P!D776</f>
        <v>10.74</v>
      </c>
      <c r="E775" s="56" t="s">
        <v>454</v>
      </c>
      <c r="F775" s="56">
        <v>5.87</v>
      </c>
      <c r="G775" s="59">
        <v>27.2</v>
      </c>
      <c r="H775" s="9">
        <v>26.3</v>
      </c>
      <c r="I775" s="15">
        <f t="shared" si="178"/>
        <v>26.685785000000003</v>
      </c>
      <c r="J775" s="15">
        <f t="shared" si="177"/>
        <v>5.3734919082140893</v>
      </c>
      <c r="K775" s="15">
        <f t="shared" si="179"/>
        <v>2.1923846985513484</v>
      </c>
      <c r="L775" s="67">
        <v>31</v>
      </c>
      <c r="M775" s="47">
        <f t="shared" si="180"/>
        <v>67.963925655091799</v>
      </c>
      <c r="N775" s="32"/>
      <c r="O775" s="24">
        <f t="shared" si="181"/>
        <v>3.1819979492888004</v>
      </c>
      <c r="P775" s="90"/>
      <c r="R775" s="82">
        <f>16*(10*D775/$P781)^$Q781*$V775</f>
        <v>20.83638053498872</v>
      </c>
      <c r="S775" s="4"/>
      <c r="T775" s="84">
        <v>0.81</v>
      </c>
      <c r="U775" s="84">
        <v>0.75</v>
      </c>
      <c r="V775" s="84">
        <f t="shared" ref="V775:V781" si="182">($U775+($T775-$U775)*(($U$1-$V$1)/($U$1-$T$1)))</f>
        <v>0.79971239999999999</v>
      </c>
    </row>
    <row r="776" spans="1:22">
      <c r="A776" s="9">
        <v>2020</v>
      </c>
      <c r="B776" s="9">
        <v>4</v>
      </c>
      <c r="C776" s="10">
        <f>P!C777</f>
        <v>77.3</v>
      </c>
      <c r="D776" s="11">
        <f>P!D777</f>
        <v>12.9</v>
      </c>
      <c r="E776" s="56" t="s">
        <v>455</v>
      </c>
      <c r="F776" s="56">
        <v>6.97</v>
      </c>
      <c r="G776" s="59">
        <v>34.700000000000003</v>
      </c>
      <c r="H776" s="9">
        <v>34.1</v>
      </c>
      <c r="I776" s="15">
        <f t="shared" si="178"/>
        <v>34.357190000000003</v>
      </c>
      <c r="J776" s="15">
        <f t="shared" si="177"/>
        <v>7.7933413123698898</v>
      </c>
      <c r="K776" s="15">
        <f t="shared" si="179"/>
        <v>3.179683255446915</v>
      </c>
      <c r="L776" s="67">
        <v>30</v>
      </c>
      <c r="M776" s="47">
        <f t="shared" si="180"/>
        <v>95.390497663407444</v>
      </c>
      <c r="N776" s="32"/>
      <c r="O776" s="24">
        <f t="shared" si="181"/>
        <v>4.1994482599666512</v>
      </c>
      <c r="P776" s="90"/>
      <c r="R776" s="82">
        <f>16*(10*D776/$P781)^$Q781*$V776</f>
        <v>30.290361649705904</v>
      </c>
      <c r="S776" s="4"/>
      <c r="T776" s="84">
        <v>0.84</v>
      </c>
      <c r="U776" s="84">
        <v>0.8</v>
      </c>
      <c r="V776" s="84">
        <f t="shared" si="182"/>
        <v>0.83314159999999993</v>
      </c>
    </row>
    <row r="777" spans="1:22">
      <c r="A777" s="9">
        <v>2020</v>
      </c>
      <c r="B777" s="9">
        <v>5</v>
      </c>
      <c r="C777" s="10">
        <f>P!C778</f>
        <v>49.1</v>
      </c>
      <c r="D777" s="11">
        <f>P!D778</f>
        <v>19.100000000000001</v>
      </c>
      <c r="E777" s="56" t="s">
        <v>456</v>
      </c>
      <c r="F777" s="56">
        <v>13.35</v>
      </c>
      <c r="G777" s="59">
        <v>39.700000000000003</v>
      </c>
      <c r="H777" s="9">
        <v>39.5</v>
      </c>
      <c r="I777" s="15">
        <f t="shared" si="178"/>
        <v>39.585729999999998</v>
      </c>
      <c r="J777" s="15">
        <f t="shared" si="177"/>
        <v>10.458147165666245</v>
      </c>
      <c r="K777" s="15">
        <f t="shared" si="179"/>
        <v>4.2669240435918283</v>
      </c>
      <c r="L777" s="67">
        <v>31</v>
      </c>
      <c r="M777" s="47">
        <f t="shared" si="180"/>
        <v>132.27464535134669</v>
      </c>
      <c r="N777" s="32"/>
      <c r="O777" s="24">
        <f t="shared" si="181"/>
        <v>7.6075345157272221</v>
      </c>
      <c r="P777" s="90"/>
      <c r="R777" s="82">
        <f>16*(10*D777/$P781)^$Q781*$V777</f>
        <v>61.341665562249183</v>
      </c>
      <c r="S777" s="4"/>
      <c r="T777" s="84">
        <v>0.83</v>
      </c>
      <c r="U777" s="84">
        <v>0.81</v>
      </c>
      <c r="V777" s="84">
        <f t="shared" si="182"/>
        <v>0.82657079999999994</v>
      </c>
    </row>
    <row r="778" spans="1:22">
      <c r="A778" s="9">
        <v>2020</v>
      </c>
      <c r="B778" s="9">
        <v>6</v>
      </c>
      <c r="C778" s="10">
        <f>P!C779</f>
        <v>16.100000000000001</v>
      </c>
      <c r="D778" s="11">
        <f>P!D779</f>
        <v>23.91</v>
      </c>
      <c r="E778" s="56" t="s">
        <v>457</v>
      </c>
      <c r="F778" s="56">
        <v>16.41</v>
      </c>
      <c r="G778" s="59">
        <v>41.9</v>
      </c>
      <c r="H778" s="9">
        <v>41.9</v>
      </c>
      <c r="I778" s="15">
        <f t="shared" si="178"/>
        <v>41.9</v>
      </c>
      <c r="J778" s="15">
        <f t="shared" si="177"/>
        <v>13.506070731350965</v>
      </c>
      <c r="K778" s="15">
        <f t="shared" si="179"/>
        <v>5.5104768583911934</v>
      </c>
      <c r="L778" s="67">
        <v>30</v>
      </c>
      <c r="M778" s="47">
        <f t="shared" si="180"/>
        <v>165.31430575173579</v>
      </c>
      <c r="N778" s="32"/>
      <c r="O778" s="24">
        <f t="shared" si="181"/>
        <v>10.688798540210996</v>
      </c>
      <c r="P778" s="91"/>
      <c r="R778" s="82">
        <f>16*(10*D778/$P781)^$Q781*$V778</f>
        <v>114.79990156413756</v>
      </c>
      <c r="S778" s="4"/>
      <c r="T778" s="84">
        <v>1.03</v>
      </c>
      <c r="U778" s="84">
        <v>1.02</v>
      </c>
      <c r="V778" s="84">
        <f t="shared" si="182"/>
        <v>1.0282854000000001</v>
      </c>
    </row>
    <row r="779" spans="1:22">
      <c r="A779" s="9">
        <v>2020</v>
      </c>
      <c r="B779" s="9">
        <v>7</v>
      </c>
      <c r="C779" s="10">
        <f>P!C780</f>
        <v>0</v>
      </c>
      <c r="D779" s="11">
        <f>P!D780</f>
        <v>28.5</v>
      </c>
      <c r="E779" s="56">
        <v>33.17</v>
      </c>
      <c r="F779" s="56">
        <v>20.84</v>
      </c>
      <c r="G779" s="59">
        <v>40.799999999999997</v>
      </c>
      <c r="H779" s="9">
        <v>40.799999999999997</v>
      </c>
      <c r="I779" s="15">
        <f t="shared" si="178"/>
        <v>40.799999999999997</v>
      </c>
      <c r="J779" s="15">
        <f t="shared" si="177"/>
        <v>15.256345960348602</v>
      </c>
      <c r="K779" s="15">
        <f t="shared" si="179"/>
        <v>6.2245891518222294</v>
      </c>
      <c r="L779" s="67">
        <v>31</v>
      </c>
      <c r="M779" s="47">
        <f t="shared" si="180"/>
        <v>192.96226370648913</v>
      </c>
      <c r="N779" s="32"/>
      <c r="O779" s="24">
        <f t="shared" si="181"/>
        <v>13.944229805857423</v>
      </c>
      <c r="P779" s="91"/>
      <c r="R779" s="82">
        <f>16*(10*D779/$P781)^$Q781*$V779</f>
        <v>171.06106183577759</v>
      </c>
      <c r="S779" s="4"/>
      <c r="T779" s="84">
        <v>1.1100000000000001</v>
      </c>
      <c r="U779" s="84">
        <v>1.1299999999999999</v>
      </c>
      <c r="V779" s="84">
        <f t="shared" si="182"/>
        <v>1.1134292000000001</v>
      </c>
    </row>
    <row r="780" spans="1:22">
      <c r="A780" s="9">
        <v>2020</v>
      </c>
      <c r="B780" s="9">
        <v>8</v>
      </c>
      <c r="C780" s="10">
        <f>P!C781</f>
        <v>5.9</v>
      </c>
      <c r="D780" s="11">
        <f>P!D781</f>
        <v>28.13</v>
      </c>
      <c r="E780" s="56">
        <v>33.39</v>
      </c>
      <c r="F780" s="56">
        <v>20.100000000000001</v>
      </c>
      <c r="G780" s="59">
        <v>36.700000000000003</v>
      </c>
      <c r="H780" s="9">
        <v>36.299999999999997</v>
      </c>
      <c r="I780" s="15">
        <f t="shared" si="178"/>
        <v>36.47146</v>
      </c>
      <c r="J780" s="15">
        <f t="shared" si="177"/>
        <v>14.045587866059638</v>
      </c>
      <c r="K780" s="15">
        <f t="shared" si="179"/>
        <v>5.7305998493523314</v>
      </c>
      <c r="L780" s="67">
        <v>31</v>
      </c>
      <c r="M780" s="47">
        <f t="shared" si="180"/>
        <v>177.64859532992227</v>
      </c>
      <c r="N780" s="32"/>
      <c r="O780" s="24">
        <f t="shared" si="181"/>
        <v>13.671066251092324</v>
      </c>
      <c r="P780" s="91"/>
      <c r="R780" s="82">
        <f>16*(10*D780/$P781)^$Q781*$V780</f>
        <v>187.06284458636713</v>
      </c>
      <c r="S780" s="4"/>
      <c r="T780" s="84">
        <v>1.24</v>
      </c>
      <c r="U780" s="84">
        <v>1.28</v>
      </c>
      <c r="V780" s="84">
        <f t="shared" si="182"/>
        <v>1.2468584</v>
      </c>
    </row>
    <row r="781" spans="1:22" s="2" customFormat="1">
      <c r="A781" s="12">
        <v>2020</v>
      </c>
      <c r="B781" s="12">
        <v>9</v>
      </c>
      <c r="C781" s="10">
        <f>P!C782</f>
        <v>0.7</v>
      </c>
      <c r="D781" s="11">
        <f>P!D782</f>
        <v>24.8</v>
      </c>
      <c r="E781" s="57">
        <v>30.1</v>
      </c>
      <c r="F781" s="57">
        <v>17.920000000000002</v>
      </c>
      <c r="G781" s="60">
        <v>30</v>
      </c>
      <c r="H781" s="12">
        <v>29.2</v>
      </c>
      <c r="I781" s="12">
        <f t="shared" si="178"/>
        <v>29.542919999999999</v>
      </c>
      <c r="J781" s="12">
        <f t="shared" si="177"/>
        <v>10.102165932365621</v>
      </c>
      <c r="K781" s="15">
        <f t="shared" si="179"/>
        <v>4.121683700405173</v>
      </c>
      <c r="L781" s="12">
        <v>30</v>
      </c>
      <c r="M781" s="47">
        <f t="shared" si="180"/>
        <v>123.65051101215519</v>
      </c>
      <c r="N781" s="31">
        <f>SUM(M770:M781)</f>
        <v>1174.4811327092079</v>
      </c>
      <c r="O781" s="48">
        <f t="shared" si="181"/>
        <v>11.296899318543252</v>
      </c>
      <c r="P781" s="49">
        <f>SUM(O770:O781)</f>
        <v>82.135089205060908</v>
      </c>
      <c r="Q781" s="81">
        <f>6.75*10^(-7)*P781^3-7.71*10^(-5)*P781^2+1.792*10^(-2)*P781+0.49239</f>
        <v>1.8181366896561477</v>
      </c>
      <c r="R781" s="85">
        <f>16*(10*D781/$P781)^$Q781*$V781</f>
        <v>149.9587646391611</v>
      </c>
      <c r="S781" s="93">
        <f>SUM(R770:R781)</f>
        <v>914.30376329092076</v>
      </c>
      <c r="T781" s="95">
        <v>1.25</v>
      </c>
      <c r="U781" s="95">
        <v>1.29</v>
      </c>
      <c r="V781" s="95">
        <f t="shared" si="182"/>
        <v>1.2568584</v>
      </c>
    </row>
    <row r="782" spans="1:22">
      <c r="E782" s="55"/>
      <c r="F782" s="55"/>
    </row>
    <row r="783" spans="1:22">
      <c r="D783" t="s">
        <v>474</v>
      </c>
      <c r="E783" s="55"/>
      <c r="F783" s="55"/>
    </row>
    <row r="784" spans="1:22">
      <c r="C784" s="9">
        <v>10</v>
      </c>
      <c r="D784">
        <f>AVERAGE(D2,D14,D26,D38,D50,D62,D74,D86,D98,D110,D122,D134,D146,D158,D170,D182,D194,D206,D218,D230,D242,D254,D266,D278,D290,D302,D314,D326,D338,D350,D362,D374,D386,D398,D410,D422,D434,D446,D458,D470,D482,D494,D506,D518,D530,D542,D554,D566,D578,D590,D602,D614,D626,D638,D650,D662,D674,D686,D698,D710,D722,D734,D746,D758,D770)</f>
        <v>15.628307692307699</v>
      </c>
      <c r="E784" s="55"/>
      <c r="F784" s="55"/>
    </row>
    <row r="785" spans="3:4">
      <c r="C785" s="9">
        <v>11</v>
      </c>
      <c r="D785">
        <f t="shared" ref="D785:D795" si="183">AVERAGE(D3,D15,D27,D39,D51,D63,D75,D87,D99,D111,D123,D135,D147,D159,D171,D183,D195,D207,D219,D231,D243,D255,D267,D279,D291,D303,D315,D327,D339,D351,D363,D375,D387,D399,D411,D423,D435,D447,D459,D471,D483,D495,D507,D519,D531,D543,D555,D567,D579,D591,D603,D615,D627,D639,D651,D663,D675,D687,D699,D711,D723,D735,D747,D759,D771)</f>
        <v>11.044062500000001</v>
      </c>
    </row>
    <row r="786" spans="3:4">
      <c r="C786" s="9">
        <v>12</v>
      </c>
      <c r="D786">
        <f t="shared" si="183"/>
        <v>7.04390625</v>
      </c>
    </row>
    <row r="787" spans="3:4">
      <c r="C787" s="9">
        <v>1</v>
      </c>
      <c r="D787">
        <f t="shared" si="183"/>
        <v>5.1053968253968245</v>
      </c>
    </row>
    <row r="788" spans="3:4">
      <c r="C788" s="9">
        <v>2</v>
      </c>
      <c r="D788">
        <f t="shared" si="183"/>
        <v>6.0876923076923077</v>
      </c>
    </row>
    <row r="789" spans="3:4">
      <c r="C789" s="9">
        <v>3</v>
      </c>
      <c r="D789">
        <f t="shared" si="183"/>
        <v>8.7359999999999989</v>
      </c>
    </row>
    <row r="790" spans="3:4">
      <c r="C790" s="9">
        <v>4</v>
      </c>
      <c r="D790">
        <f t="shared" si="183"/>
        <v>13.501999999999999</v>
      </c>
    </row>
    <row r="791" spans="3:4">
      <c r="C791" s="9">
        <v>5</v>
      </c>
      <c r="D791">
        <f t="shared" si="183"/>
        <v>18.826190476190479</v>
      </c>
    </row>
    <row r="792" spans="3:4">
      <c r="C792" s="9">
        <v>6</v>
      </c>
      <c r="D792">
        <f t="shared" si="183"/>
        <v>23.685468749999998</v>
      </c>
    </row>
    <row r="793" spans="3:4">
      <c r="C793" s="9">
        <v>7</v>
      </c>
      <c r="D793">
        <f t="shared" si="183"/>
        <v>26.404769230769233</v>
      </c>
    </row>
    <row r="794" spans="3:4">
      <c r="C794" s="9">
        <v>8</v>
      </c>
      <c r="D794">
        <f t="shared" si="183"/>
        <v>26.171428571428571</v>
      </c>
    </row>
    <row r="795" spans="3:4">
      <c r="C795" s="12">
        <v>9</v>
      </c>
      <c r="D795">
        <f t="shared" si="183"/>
        <v>21.375692307692304</v>
      </c>
    </row>
  </sheetData>
  <pageMargins left="0.25" right="0.25" top="0.75" bottom="0.75" header="0.3" footer="0.3"/>
  <pageSetup orientation="portrait" r:id="rId1"/>
  <legacyDrawing r:id="rId2"/>
  <oleObjects>
    <oleObject progId="Equation.DSMT4" shapeId="3073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5:L83"/>
  <sheetViews>
    <sheetView workbookViewId="0">
      <selection activeCell="D72" sqref="D72"/>
    </sheetView>
  </sheetViews>
  <sheetFormatPr defaultRowHeight="15"/>
  <cols>
    <col min="1" max="1" width="16.28515625" customWidth="1"/>
    <col min="2" max="3" width="12.42578125" customWidth="1"/>
    <col min="4" max="6" width="15.85546875" customWidth="1"/>
    <col min="7" max="7" width="12.42578125" customWidth="1"/>
    <col min="8" max="8" width="11.85546875" customWidth="1"/>
    <col min="9" max="9" width="16.140625" style="30" customWidth="1"/>
    <col min="10" max="10" width="30.140625" style="30" customWidth="1"/>
    <col min="11" max="11" width="41.140625" style="46" customWidth="1"/>
    <col min="12" max="12" width="40.5703125" style="42" customWidth="1"/>
  </cols>
  <sheetData>
    <row r="5" spans="1:12">
      <c r="J5" s="109" t="s">
        <v>505</v>
      </c>
      <c r="K5" s="110" t="s">
        <v>504</v>
      </c>
    </row>
    <row r="6" spans="1:12" s="23" customFormat="1">
      <c r="A6" s="26" t="s">
        <v>77</v>
      </c>
      <c r="B6" s="26" t="s">
        <v>79</v>
      </c>
      <c r="C6" s="72" t="s">
        <v>478</v>
      </c>
      <c r="D6" s="26" t="s">
        <v>78</v>
      </c>
      <c r="E6" s="72" t="s">
        <v>477</v>
      </c>
      <c r="F6" s="72" t="s">
        <v>476</v>
      </c>
      <c r="G6" s="26" t="s">
        <v>81</v>
      </c>
      <c r="H6" s="26" t="s">
        <v>82</v>
      </c>
      <c r="I6" s="26" t="s">
        <v>85</v>
      </c>
      <c r="J6" s="26" t="s">
        <v>86</v>
      </c>
      <c r="K6" s="72" t="s">
        <v>86</v>
      </c>
      <c r="L6" s="37"/>
    </row>
    <row r="7" spans="1:12">
      <c r="A7" s="27" t="s">
        <v>13</v>
      </c>
      <c r="B7" s="113">
        <f>P!F14</f>
        <v>293.91999999999996</v>
      </c>
      <c r="C7" s="27">
        <f>LN(B7)</f>
        <v>5.683307621466815</v>
      </c>
      <c r="D7" s="9">
        <f>'PET_Hargreaves-Thornthwaite'!N13</f>
        <v>1102.4820673616084</v>
      </c>
      <c r="E7" s="9">
        <f>LN(D7)</f>
        <v>7.0053193417570698</v>
      </c>
      <c r="F7" s="28">
        <f>C7-E7</f>
        <v>-1.3220117202902548</v>
      </c>
      <c r="G7" s="28">
        <f>B7/D7</f>
        <v>0.2665984406471037</v>
      </c>
      <c r="H7" s="9">
        <f>LN(G7)</f>
        <v>-1.3220117202902544</v>
      </c>
      <c r="I7" s="26">
        <f>(H7-$H$73)/$B$78</f>
        <v>0.91936096631823117</v>
      </c>
      <c r="J7" s="51" t="s">
        <v>87</v>
      </c>
      <c r="K7" s="51" t="s">
        <v>87</v>
      </c>
      <c r="L7" s="38"/>
    </row>
    <row r="8" spans="1:12">
      <c r="A8" s="27" t="s">
        <v>14</v>
      </c>
      <c r="B8" s="113">
        <f>P!F26</f>
        <v>229.85999999999999</v>
      </c>
      <c r="C8" s="27">
        <f t="shared" ref="C8:C71" si="0">LN(B8)</f>
        <v>5.437470427940613</v>
      </c>
      <c r="D8" s="9">
        <f>'PET_Hargreaves-Thornthwaite'!N25</f>
        <v>1120.2958993678003</v>
      </c>
      <c r="E8" s="9">
        <f t="shared" ref="E8:E71" si="1">LN(D8)</f>
        <v>7.0213481252596663</v>
      </c>
      <c r="F8" s="28">
        <f t="shared" ref="F8:F71" si="2">C8-E8</f>
        <v>-1.5838776973190534</v>
      </c>
      <c r="G8" s="28">
        <f t="shared" ref="G8:G71" si="3">B8/D8</f>
        <v>0.2051779356951261</v>
      </c>
      <c r="H8" s="9">
        <f t="shared" ref="H8:H71" si="4">LN(G8)</f>
        <v>-1.5838776973190534</v>
      </c>
      <c r="I8" s="72">
        <f t="shared" ref="I8:I71" si="5">(H8-$H$73)/$B$78</f>
        <v>0.25937224686684957</v>
      </c>
      <c r="J8" s="51" t="s">
        <v>87</v>
      </c>
      <c r="K8" s="51" t="s">
        <v>87</v>
      </c>
      <c r="L8" s="38"/>
    </row>
    <row r="9" spans="1:12">
      <c r="A9" s="27" t="s">
        <v>15</v>
      </c>
      <c r="B9" s="113">
        <f>P!F38</f>
        <v>243.32</v>
      </c>
      <c r="C9" s="27">
        <f t="shared" si="0"/>
        <v>5.4943774494525046</v>
      </c>
      <c r="D9" s="9">
        <f>'PET_Hargreaves-Thornthwaite'!N37</f>
        <v>1115.0767458828504</v>
      </c>
      <c r="E9" s="9">
        <f t="shared" si="1"/>
        <v>7.0166785119137236</v>
      </c>
      <c r="F9" s="28">
        <f t="shared" si="2"/>
        <v>-1.522301062461219</v>
      </c>
      <c r="G9" s="28">
        <f t="shared" si="3"/>
        <v>0.21820919582297801</v>
      </c>
      <c r="H9" s="9">
        <f t="shared" si="4"/>
        <v>-1.5223010624612188</v>
      </c>
      <c r="I9" s="72">
        <f t="shared" si="5"/>
        <v>0.41456569677224964</v>
      </c>
      <c r="J9" s="51" t="s">
        <v>87</v>
      </c>
      <c r="K9" s="51" t="s">
        <v>87</v>
      </c>
      <c r="L9" s="38"/>
    </row>
    <row r="10" spans="1:12">
      <c r="A10" s="27" t="s">
        <v>16</v>
      </c>
      <c r="B10" s="113">
        <f>P!F50</f>
        <v>204.55999999999997</v>
      </c>
      <c r="C10" s="27">
        <f t="shared" si="0"/>
        <v>5.3208613309829307</v>
      </c>
      <c r="D10" s="9">
        <f>'PET_Hargreaves-Thornthwaite'!N49</f>
        <v>1101.4817952258429</v>
      </c>
      <c r="E10" s="9">
        <f t="shared" si="1"/>
        <v>7.0044116388483024</v>
      </c>
      <c r="F10" s="28">
        <f t="shared" si="2"/>
        <v>-1.6835503078653717</v>
      </c>
      <c r="G10" s="28">
        <f t="shared" si="3"/>
        <v>0.18571346425027196</v>
      </c>
      <c r="H10" s="9">
        <f t="shared" si="4"/>
        <v>-1.6835503078653713</v>
      </c>
      <c r="I10" s="72">
        <f t="shared" si="5"/>
        <v>8.164360507461544E-3</v>
      </c>
      <c r="J10" s="51" t="s">
        <v>87</v>
      </c>
      <c r="K10" s="51" t="s">
        <v>87</v>
      </c>
      <c r="L10" s="38"/>
    </row>
    <row r="11" spans="1:12">
      <c r="A11" s="27" t="s">
        <v>17</v>
      </c>
      <c r="B11" s="113">
        <f>P!F62</f>
        <v>165.47999999999996</v>
      </c>
      <c r="C11" s="27">
        <f t="shared" si="0"/>
        <v>5.1088503415932109</v>
      </c>
      <c r="D11" s="9">
        <f>'PET_Hargreaves-Thornthwaite'!N61</f>
        <v>1082.4684134008407</v>
      </c>
      <c r="E11" s="9">
        <f t="shared" si="1"/>
        <v>6.9869992801445377</v>
      </c>
      <c r="F11" s="28">
        <f t="shared" si="2"/>
        <v>-1.8781489385513268</v>
      </c>
      <c r="G11" s="28">
        <f t="shared" si="3"/>
        <v>0.15287282100001776</v>
      </c>
      <c r="H11" s="9">
        <f t="shared" si="4"/>
        <v>-1.8781489385513275</v>
      </c>
      <c r="I11" s="72">
        <f t="shared" si="5"/>
        <v>-0.48228843725821385</v>
      </c>
      <c r="J11" s="51" t="s">
        <v>87</v>
      </c>
      <c r="K11" s="51" t="s">
        <v>87</v>
      </c>
      <c r="L11" s="38"/>
    </row>
    <row r="12" spans="1:12">
      <c r="A12" s="27" t="s">
        <v>18</v>
      </c>
      <c r="B12" s="113">
        <f>P!F74</f>
        <v>345.12</v>
      </c>
      <c r="C12" s="27">
        <f t="shared" si="0"/>
        <v>5.8438921826408459</v>
      </c>
      <c r="D12" s="9">
        <f>'PET_Hargreaves-Thornthwaite'!N73</f>
        <v>1139.8180296890505</v>
      </c>
      <c r="E12" s="9">
        <f t="shared" si="1"/>
        <v>7.0386239055676416</v>
      </c>
      <c r="F12" s="28">
        <f t="shared" si="2"/>
        <v>-1.1947317229267957</v>
      </c>
      <c r="G12" s="28">
        <f t="shared" si="3"/>
        <v>0.30278517360718615</v>
      </c>
      <c r="H12" s="9">
        <f t="shared" si="4"/>
        <v>-1.1947317229267949</v>
      </c>
      <c r="I12" s="72">
        <f t="shared" si="5"/>
        <v>1.2401485822766285</v>
      </c>
      <c r="J12" s="51" t="s">
        <v>90</v>
      </c>
      <c r="K12" s="51" t="s">
        <v>90</v>
      </c>
      <c r="L12" s="38"/>
    </row>
    <row r="13" spans="1:12">
      <c r="A13" s="27" t="s">
        <v>19</v>
      </c>
      <c r="B13" s="113">
        <f>P!F86</f>
        <v>139.11999999999998</v>
      </c>
      <c r="C13" s="27">
        <f t="shared" si="0"/>
        <v>4.9353368700460276</v>
      </c>
      <c r="D13" s="9">
        <f>'PET_Hargreaves-Thornthwaite'!N85</f>
        <v>1175.4261605416791</v>
      </c>
      <c r="E13" s="9">
        <f t="shared" si="1"/>
        <v>7.0693860506449102</v>
      </c>
      <c r="F13" s="28">
        <f t="shared" si="2"/>
        <v>-2.1340491805988826</v>
      </c>
      <c r="G13" s="28">
        <f t="shared" si="3"/>
        <v>0.11835707309414351</v>
      </c>
      <c r="H13" s="9">
        <f t="shared" si="4"/>
        <v>-2.1340491805988826</v>
      </c>
      <c r="I13" s="72">
        <f t="shared" si="5"/>
        <v>-1.1272415349173668</v>
      </c>
      <c r="J13" s="51" t="s">
        <v>87</v>
      </c>
      <c r="K13" s="51" t="s">
        <v>88</v>
      </c>
      <c r="L13" s="38"/>
    </row>
    <row r="14" spans="1:12">
      <c r="A14" s="27" t="s">
        <v>20</v>
      </c>
      <c r="B14" s="113">
        <f>P!F98</f>
        <v>325.74000000000007</v>
      </c>
      <c r="C14" s="27">
        <f t="shared" si="0"/>
        <v>5.7860995171454146</v>
      </c>
      <c r="D14" s="9">
        <f>'PET_Hargreaves-Thornthwaite'!N97</f>
        <v>1116.542499419166</v>
      </c>
      <c r="E14" s="9">
        <f t="shared" si="1"/>
        <v>7.0179921354184298</v>
      </c>
      <c r="F14" s="28">
        <f t="shared" si="2"/>
        <v>-1.2318926182730152</v>
      </c>
      <c r="G14" s="28">
        <f t="shared" si="3"/>
        <v>0.29173990257375115</v>
      </c>
      <c r="H14" s="9">
        <f t="shared" si="4"/>
        <v>-1.2318926182730146</v>
      </c>
      <c r="I14" s="72">
        <f t="shared" si="5"/>
        <v>1.1464908570100847</v>
      </c>
      <c r="J14" s="51" t="s">
        <v>87</v>
      </c>
      <c r="K14" s="51" t="s">
        <v>87</v>
      </c>
      <c r="L14" s="38"/>
    </row>
    <row r="15" spans="1:12">
      <c r="A15" s="27" t="s">
        <v>21</v>
      </c>
      <c r="B15" s="113">
        <f>P!F110</f>
        <v>157.76</v>
      </c>
      <c r="C15" s="27">
        <f t="shared" si="0"/>
        <v>5.061074890854325</v>
      </c>
      <c r="D15" s="9">
        <f>'PET_Hargreaves-Thornthwaite'!N109</f>
        <v>1113.0950042945913</v>
      </c>
      <c r="E15" s="9">
        <f t="shared" si="1"/>
        <v>7.0148997063879417</v>
      </c>
      <c r="F15" s="28">
        <f t="shared" si="2"/>
        <v>-1.9538248155336166</v>
      </c>
      <c r="G15" s="28">
        <f t="shared" si="3"/>
        <v>0.14173093886085514</v>
      </c>
      <c r="H15" s="9">
        <f t="shared" si="4"/>
        <v>-1.9538248155336164</v>
      </c>
      <c r="I15" s="72">
        <f t="shared" si="5"/>
        <v>-0.67301663230513431</v>
      </c>
      <c r="J15" s="51" t="s">
        <v>87</v>
      </c>
      <c r="K15" s="51" t="s">
        <v>87</v>
      </c>
      <c r="L15" s="38"/>
    </row>
    <row r="16" spans="1:12">
      <c r="A16" s="27" t="s">
        <v>22</v>
      </c>
      <c r="B16" s="113">
        <f>P!F122</f>
        <v>216.48</v>
      </c>
      <c r="C16" s="27">
        <f t="shared" si="0"/>
        <v>5.3774981644224775</v>
      </c>
      <c r="D16" s="9">
        <f>'PET_Hargreaves-Thornthwaite'!N121</f>
        <v>1101.3079330679291</v>
      </c>
      <c r="E16" s="9">
        <f t="shared" si="1"/>
        <v>7.0042537825118201</v>
      </c>
      <c r="F16" s="28">
        <f t="shared" si="2"/>
        <v>-1.6267556180893425</v>
      </c>
      <c r="G16" s="28">
        <f t="shared" si="3"/>
        <v>0.19656627678777233</v>
      </c>
      <c r="H16" s="9">
        <f t="shared" si="4"/>
        <v>-1.6267556180893419</v>
      </c>
      <c r="I16" s="72">
        <f t="shared" si="5"/>
        <v>0.15130573000579009</v>
      </c>
      <c r="J16" s="32" t="s">
        <v>87</v>
      </c>
      <c r="K16" s="32" t="s">
        <v>87</v>
      </c>
      <c r="L16" s="38"/>
    </row>
    <row r="17" spans="1:12">
      <c r="A17" s="27" t="s">
        <v>23</v>
      </c>
      <c r="B17" s="113">
        <f>P!F134</f>
        <v>306.42</v>
      </c>
      <c r="C17" s="27">
        <f t="shared" si="0"/>
        <v>5.724956709887608</v>
      </c>
      <c r="D17" s="9">
        <f>'PET_Hargreaves-Thornthwaite'!N133</f>
        <v>1114.621604960181</v>
      </c>
      <c r="E17" s="9">
        <f t="shared" si="1"/>
        <v>7.0162702585472365</v>
      </c>
      <c r="F17" s="28">
        <f t="shared" si="2"/>
        <v>-1.2913135486596286</v>
      </c>
      <c r="G17" s="28">
        <f t="shared" si="3"/>
        <v>0.27490943889513664</v>
      </c>
      <c r="H17" s="9">
        <f t="shared" si="4"/>
        <v>-1.2913135486596288</v>
      </c>
      <c r="I17" s="72">
        <f t="shared" si="5"/>
        <v>0.99673049409681369</v>
      </c>
      <c r="J17" s="51" t="s">
        <v>87</v>
      </c>
      <c r="K17" s="51" t="s">
        <v>87</v>
      </c>
      <c r="L17" s="38"/>
    </row>
    <row r="18" spans="1:12">
      <c r="A18" s="27" t="s">
        <v>24</v>
      </c>
      <c r="B18" s="113">
        <f>P!F146</f>
        <v>311.8599999999999</v>
      </c>
      <c r="C18" s="27">
        <f t="shared" si="0"/>
        <v>5.7425543691567391</v>
      </c>
      <c r="D18" s="9">
        <f>'PET_Hargreaves-Thornthwaite'!N145</f>
        <v>1147.188083583088</v>
      </c>
      <c r="E18" s="9">
        <f t="shared" si="1"/>
        <v>7.045069082398701</v>
      </c>
      <c r="F18" s="28">
        <f t="shared" si="2"/>
        <v>-1.3025147132419619</v>
      </c>
      <c r="G18" s="28">
        <f t="shared" si="3"/>
        <v>0.27184731471926299</v>
      </c>
      <c r="H18" s="9">
        <f t="shared" si="4"/>
        <v>-1.3025147132419619</v>
      </c>
      <c r="I18" s="72">
        <f t="shared" si="5"/>
        <v>0.96849986118704401</v>
      </c>
      <c r="J18" s="51" t="s">
        <v>87</v>
      </c>
      <c r="K18" s="51" t="s">
        <v>87</v>
      </c>
      <c r="L18" s="38"/>
    </row>
    <row r="19" spans="1:12">
      <c r="A19" s="27" t="s">
        <v>25</v>
      </c>
      <c r="B19" s="113">
        <f>P!F158</f>
        <v>258.94</v>
      </c>
      <c r="C19" s="27">
        <f t="shared" si="0"/>
        <v>5.5565963746305016</v>
      </c>
      <c r="D19" s="9">
        <f>'PET_Hargreaves-Thornthwaite'!N157</f>
        <v>1144.3848356859523</v>
      </c>
      <c r="E19" s="9">
        <f t="shared" si="1"/>
        <v>7.0426225102020661</v>
      </c>
      <c r="F19" s="28">
        <f t="shared" si="2"/>
        <v>-1.4860261355715645</v>
      </c>
      <c r="G19" s="28">
        <f t="shared" si="3"/>
        <v>0.22627003777517685</v>
      </c>
      <c r="H19" s="9">
        <f t="shared" si="4"/>
        <v>-1.4860261355715647</v>
      </c>
      <c r="I19" s="72">
        <f t="shared" si="5"/>
        <v>0.50599048901802623</v>
      </c>
      <c r="J19" s="51" t="s">
        <v>87</v>
      </c>
      <c r="K19" s="51" t="s">
        <v>87</v>
      </c>
      <c r="L19" s="38"/>
    </row>
    <row r="20" spans="1:12">
      <c r="A20" s="27" t="s">
        <v>26</v>
      </c>
      <c r="B20" s="113">
        <f>P!F170</f>
        <v>324.74</v>
      </c>
      <c r="C20" s="27">
        <f t="shared" si="0"/>
        <v>5.7830248621589684</v>
      </c>
      <c r="D20" s="9">
        <f>'PET_Hargreaves-Thornthwaite'!N169</f>
        <v>1078.0970156142275</v>
      </c>
      <c r="E20" s="9">
        <f t="shared" si="1"/>
        <v>6.9829527433511167</v>
      </c>
      <c r="F20" s="28">
        <f t="shared" si="2"/>
        <v>-1.1999278811921483</v>
      </c>
      <c r="G20" s="28">
        <f t="shared" si="3"/>
        <v>0.30121593446298978</v>
      </c>
      <c r="H20" s="9">
        <f t="shared" si="4"/>
        <v>-1.1999278811921485</v>
      </c>
      <c r="I20" s="72">
        <f t="shared" si="5"/>
        <v>1.2270525478909156</v>
      </c>
      <c r="J20" s="51" t="s">
        <v>90</v>
      </c>
      <c r="K20" s="51" t="s">
        <v>90</v>
      </c>
      <c r="L20" s="38"/>
    </row>
    <row r="21" spans="1:12">
      <c r="A21" s="27" t="s">
        <v>27</v>
      </c>
      <c r="B21" s="113">
        <f>P!F182</f>
        <v>251.72</v>
      </c>
      <c r="C21" s="27">
        <f t="shared" si="0"/>
        <v>5.5283173586587324</v>
      </c>
      <c r="D21" s="9">
        <f>'PET_Hargreaves-Thornthwaite'!N181</f>
        <v>1107.8397574073354</v>
      </c>
      <c r="E21" s="9">
        <f t="shared" si="1"/>
        <v>7.0101672335696961</v>
      </c>
      <c r="F21" s="28">
        <f t="shared" si="2"/>
        <v>-1.4818498749109636</v>
      </c>
      <c r="G21" s="28">
        <f t="shared" si="3"/>
        <v>0.22721697638753949</v>
      </c>
      <c r="H21" s="9">
        <f t="shared" si="4"/>
        <v>-1.4818498749109634</v>
      </c>
      <c r="I21" s="72">
        <f t="shared" si="5"/>
        <v>0.51651604471166379</v>
      </c>
      <c r="J21" s="51" t="s">
        <v>87</v>
      </c>
      <c r="K21" s="51" t="s">
        <v>87</v>
      </c>
      <c r="L21" s="38"/>
    </row>
    <row r="22" spans="1:12">
      <c r="A22" s="27" t="s">
        <v>28</v>
      </c>
      <c r="B22" s="113">
        <f>P!F194</f>
        <v>292.47999999999996</v>
      </c>
      <c r="C22" s="27">
        <f t="shared" si="0"/>
        <v>5.6783962882657848</v>
      </c>
      <c r="D22" s="9">
        <f>'PET_Hargreaves-Thornthwaite'!N193</f>
        <v>1086.4079093224141</v>
      </c>
      <c r="E22" s="9">
        <f t="shared" si="1"/>
        <v>6.9906320370820669</v>
      </c>
      <c r="F22" s="28">
        <f t="shared" si="2"/>
        <v>-1.3122357488162821</v>
      </c>
      <c r="G22" s="28">
        <f t="shared" si="3"/>
        <v>0.26921748036832494</v>
      </c>
      <c r="H22" s="9">
        <f t="shared" si="4"/>
        <v>-1.3122357488162821</v>
      </c>
      <c r="I22" s="72">
        <f t="shared" si="5"/>
        <v>0.94399964205498255</v>
      </c>
      <c r="J22" s="51" t="s">
        <v>90</v>
      </c>
      <c r="K22" s="51" t="s">
        <v>87</v>
      </c>
      <c r="L22" s="38"/>
    </row>
    <row r="23" spans="1:12" ht="13.5" customHeight="1">
      <c r="A23" s="27" t="s">
        <v>29</v>
      </c>
      <c r="B23" s="113">
        <f>P!F206</f>
        <v>243.98</v>
      </c>
      <c r="C23" s="27">
        <f t="shared" si="0"/>
        <v>5.4970862547205916</v>
      </c>
      <c r="D23" s="9">
        <f>'PET_Hargreaves-Thornthwaite'!N205</f>
        <v>1110.6276924197359</v>
      </c>
      <c r="E23" s="9">
        <f t="shared" si="1"/>
        <v>7.0126806231443437</v>
      </c>
      <c r="F23" s="28">
        <f t="shared" si="2"/>
        <v>-1.5155943684237521</v>
      </c>
      <c r="G23" s="28">
        <f t="shared" si="3"/>
        <v>0.21967757662195353</v>
      </c>
      <c r="H23" s="9">
        <f t="shared" si="4"/>
        <v>-1.5155943684237525</v>
      </c>
      <c r="I23" s="72">
        <f t="shared" si="5"/>
        <v>0.43146878002026084</v>
      </c>
      <c r="J23" s="51" t="s">
        <v>87</v>
      </c>
      <c r="K23" s="51" t="s">
        <v>87</v>
      </c>
      <c r="L23" s="39" t="s">
        <v>94</v>
      </c>
    </row>
    <row r="24" spans="1:12" ht="15.75">
      <c r="A24" s="27" t="s">
        <v>30</v>
      </c>
      <c r="B24" s="113">
        <f>P!F218</f>
        <v>297.26</v>
      </c>
      <c r="C24" s="27">
        <f t="shared" si="0"/>
        <v>5.6946071767207487</v>
      </c>
      <c r="D24" s="9">
        <f>'PET_Hargreaves-Thornthwaite'!N217</f>
        <v>1099.4272257337198</v>
      </c>
      <c r="E24" s="9">
        <f t="shared" si="1"/>
        <v>7.0025446192946825</v>
      </c>
      <c r="F24" s="28">
        <f t="shared" si="2"/>
        <v>-1.3079374425739339</v>
      </c>
      <c r="G24" s="28">
        <f t="shared" si="3"/>
        <v>0.27037715006704416</v>
      </c>
      <c r="H24" s="9">
        <f t="shared" si="4"/>
        <v>-1.3079374425739336</v>
      </c>
      <c r="I24" s="72">
        <f t="shared" si="5"/>
        <v>0.95483279290903755</v>
      </c>
      <c r="J24" s="51" t="s">
        <v>90</v>
      </c>
      <c r="K24" s="51" t="s">
        <v>90</v>
      </c>
      <c r="L24" s="40" t="s">
        <v>95</v>
      </c>
    </row>
    <row r="25" spans="1:12" ht="15.75">
      <c r="A25" s="27" t="s">
        <v>31</v>
      </c>
      <c r="B25" s="113">
        <f>P!F230</f>
        <v>153.89999999999998</v>
      </c>
      <c r="C25" s="27">
        <f t="shared" si="0"/>
        <v>5.0363030408448335</v>
      </c>
      <c r="D25" s="9">
        <f>'PET_Hargreaves-Thornthwaite'!N229</f>
        <v>1100.9982389744521</v>
      </c>
      <c r="E25" s="9">
        <f t="shared" si="1"/>
        <v>7.0039725372431558</v>
      </c>
      <c r="F25" s="28">
        <f t="shared" si="2"/>
        <v>-1.9676694963983223</v>
      </c>
      <c r="G25" s="28">
        <f t="shared" si="3"/>
        <v>0.13978223992742564</v>
      </c>
      <c r="H25" s="9">
        <f t="shared" si="4"/>
        <v>-1.9676694963983223</v>
      </c>
      <c r="I25" s="72">
        <f t="shared" si="5"/>
        <v>-0.707909799026466</v>
      </c>
      <c r="J25" s="51" t="s">
        <v>87</v>
      </c>
      <c r="K25" s="51" t="s">
        <v>87</v>
      </c>
      <c r="L25" s="40" t="s">
        <v>96</v>
      </c>
    </row>
    <row r="26" spans="1:12" ht="15.75">
      <c r="A26" s="27" t="s">
        <v>32</v>
      </c>
      <c r="B26" s="113">
        <f>P!F242</f>
        <v>277.26000000000005</v>
      </c>
      <c r="C26" s="27">
        <f t="shared" si="0"/>
        <v>5.6249556941102306</v>
      </c>
      <c r="D26" s="9">
        <f>'PET_Hargreaves-Thornthwaite'!N241</f>
        <v>1122.833690604828</v>
      </c>
      <c r="E26" s="9">
        <f t="shared" si="1"/>
        <v>7.023610849920022</v>
      </c>
      <c r="F26" s="28">
        <f t="shared" si="2"/>
        <v>-1.3986551558097915</v>
      </c>
      <c r="G26" s="28">
        <f t="shared" si="3"/>
        <v>0.2469288215342475</v>
      </c>
      <c r="H26" s="9">
        <f t="shared" si="4"/>
        <v>-1.3986551558097915</v>
      </c>
      <c r="I26" s="72">
        <f t="shared" si="5"/>
        <v>0.72619420430954595</v>
      </c>
      <c r="J26" s="51" t="s">
        <v>87</v>
      </c>
      <c r="K26" s="51" t="s">
        <v>87</v>
      </c>
      <c r="L26" s="40" t="s">
        <v>97</v>
      </c>
    </row>
    <row r="27" spans="1:12" ht="15.75">
      <c r="A27" s="27" t="s">
        <v>33</v>
      </c>
      <c r="B27" s="113">
        <f>P!F254</f>
        <v>165.38</v>
      </c>
      <c r="C27" s="27">
        <f t="shared" si="0"/>
        <v>5.1082458562940207</v>
      </c>
      <c r="D27" s="9">
        <f>'PET_Hargreaves-Thornthwaite'!N253</f>
        <v>1084.0285222281516</v>
      </c>
      <c r="E27" s="9">
        <f t="shared" si="1"/>
        <v>6.9884394936720264</v>
      </c>
      <c r="F27" s="28">
        <f t="shared" si="2"/>
        <v>-1.8801936373780057</v>
      </c>
      <c r="G27" s="28">
        <f t="shared" si="3"/>
        <v>0.15256056146942695</v>
      </c>
      <c r="H27" s="9">
        <f t="shared" si="4"/>
        <v>-1.8801936373780059</v>
      </c>
      <c r="I27" s="72">
        <f t="shared" si="5"/>
        <v>-0.48744175337661455</v>
      </c>
      <c r="J27" s="51" t="s">
        <v>87</v>
      </c>
      <c r="K27" s="51" t="s">
        <v>87</v>
      </c>
      <c r="L27" s="40" t="s">
        <v>98</v>
      </c>
    </row>
    <row r="28" spans="1:12">
      <c r="A28" s="27" t="s">
        <v>34</v>
      </c>
      <c r="B28" s="113">
        <f>P!F266</f>
        <v>259.08000000000004</v>
      </c>
      <c r="C28" s="27">
        <f t="shared" si="0"/>
        <v>5.5571368943147164</v>
      </c>
      <c r="D28" s="9">
        <f>'PET_Hargreaves-Thornthwaite'!N265</f>
        <v>1135.0926213331607</v>
      </c>
      <c r="E28" s="9">
        <f t="shared" si="1"/>
        <v>7.0344695312848406</v>
      </c>
      <c r="F28" s="28">
        <f t="shared" si="2"/>
        <v>-1.4773326369701243</v>
      </c>
      <c r="G28" s="28">
        <f t="shared" si="3"/>
        <v>0.22824569125972458</v>
      </c>
      <c r="H28" s="9">
        <f t="shared" si="4"/>
        <v>-1.4773326369701243</v>
      </c>
      <c r="I28" s="72">
        <f t="shared" si="5"/>
        <v>0.527900975728127</v>
      </c>
      <c r="J28" s="51" t="s">
        <v>87</v>
      </c>
      <c r="K28" s="51" t="s">
        <v>87</v>
      </c>
      <c r="L28" s="38"/>
    </row>
    <row r="29" spans="1:12">
      <c r="A29" s="27" t="s">
        <v>35</v>
      </c>
      <c r="B29" s="113">
        <f>P!F278</f>
        <v>172.56</v>
      </c>
      <c r="C29" s="27">
        <f t="shared" si="0"/>
        <v>5.1507450020809014</v>
      </c>
      <c r="D29" s="9">
        <f>'PET_Hargreaves-Thornthwaite'!N277</f>
        <v>1092.2257046982579</v>
      </c>
      <c r="E29" s="9">
        <f t="shared" si="1"/>
        <v>6.9959728242316821</v>
      </c>
      <c r="F29" s="28">
        <f t="shared" si="2"/>
        <v>-1.8452278221507807</v>
      </c>
      <c r="G29" s="28">
        <f t="shared" si="3"/>
        <v>0.15798932332184218</v>
      </c>
      <c r="H29" s="9">
        <f t="shared" si="4"/>
        <v>-1.8452278221507812</v>
      </c>
      <c r="I29" s="72">
        <f t="shared" si="5"/>
        <v>-0.39931635473480565</v>
      </c>
      <c r="J29" s="51" t="s">
        <v>87</v>
      </c>
      <c r="K29" s="51" t="s">
        <v>87</v>
      </c>
      <c r="L29" s="41"/>
    </row>
    <row r="30" spans="1:12">
      <c r="A30" s="27" t="s">
        <v>36</v>
      </c>
      <c r="B30" s="113">
        <f>P!F290</f>
        <v>246.44000000000003</v>
      </c>
      <c r="C30" s="27">
        <f t="shared" si="0"/>
        <v>5.50711855614637</v>
      </c>
      <c r="D30" s="9">
        <f>'PET_Hargreaves-Thornthwaite'!N289</f>
        <v>1102.5739980847127</v>
      </c>
      <c r="E30" s="9">
        <f t="shared" si="1"/>
        <v>7.0054027235128427</v>
      </c>
      <c r="F30" s="28">
        <f t="shared" si="2"/>
        <v>-1.4982841673664726</v>
      </c>
      <c r="G30" s="28">
        <f t="shared" si="3"/>
        <v>0.22351334280337853</v>
      </c>
      <c r="H30" s="9">
        <f t="shared" si="4"/>
        <v>-1.4982841673664729</v>
      </c>
      <c r="I30" s="72">
        <f t="shared" si="5"/>
        <v>0.47509620179862921</v>
      </c>
      <c r="J30" s="51" t="s">
        <v>87</v>
      </c>
      <c r="K30" s="51" t="s">
        <v>87</v>
      </c>
    </row>
    <row r="31" spans="1:12">
      <c r="A31" s="27" t="s">
        <v>37</v>
      </c>
      <c r="B31" s="113">
        <f>P!F302</f>
        <v>272.96000000000004</v>
      </c>
      <c r="C31" s="27">
        <f t="shared" si="0"/>
        <v>5.6093252643033145</v>
      </c>
      <c r="D31" s="9">
        <f>'PET_Hargreaves-Thornthwaite'!N301</f>
        <v>1054.17586335282</v>
      </c>
      <c r="E31" s="9">
        <f t="shared" si="1"/>
        <v>6.9605145684587679</v>
      </c>
      <c r="F31" s="28">
        <f t="shared" si="2"/>
        <v>-1.3511893041554535</v>
      </c>
      <c r="G31" s="28">
        <f t="shared" si="3"/>
        <v>0.25893212839444762</v>
      </c>
      <c r="H31" s="9">
        <f t="shared" si="4"/>
        <v>-1.3511893041554537</v>
      </c>
      <c r="I31" s="72">
        <f t="shared" si="5"/>
        <v>0.84582382174385073</v>
      </c>
      <c r="J31" s="51" t="s">
        <v>87</v>
      </c>
      <c r="K31" s="51" t="s">
        <v>87</v>
      </c>
    </row>
    <row r="32" spans="1:12">
      <c r="A32" s="27" t="s">
        <v>38</v>
      </c>
      <c r="B32" s="113">
        <f>P!F314</f>
        <v>263.39999999999998</v>
      </c>
      <c r="C32" s="27">
        <f t="shared" si="0"/>
        <v>5.573673789309181</v>
      </c>
      <c r="D32" s="9">
        <f>'PET_Hargreaves-Thornthwaite'!N313</f>
        <v>1126.555341286843</v>
      </c>
      <c r="E32" s="9">
        <f t="shared" si="1"/>
        <v>7.0269198854182546</v>
      </c>
      <c r="F32" s="28">
        <f t="shared" si="2"/>
        <v>-1.4532460961090736</v>
      </c>
      <c r="G32" s="28">
        <f t="shared" si="3"/>
        <v>0.23381008490814406</v>
      </c>
      <c r="H32" s="9">
        <f t="shared" si="4"/>
        <v>-1.4532460961090738</v>
      </c>
      <c r="I32" s="72">
        <f t="shared" si="5"/>
        <v>0.58860701107975189</v>
      </c>
      <c r="J32" s="51" t="s">
        <v>87</v>
      </c>
      <c r="K32" s="51" t="s">
        <v>87</v>
      </c>
    </row>
    <row r="33" spans="1:11">
      <c r="A33" s="27" t="s">
        <v>39</v>
      </c>
      <c r="B33" s="113">
        <f>P!F326</f>
        <v>219.67999999999998</v>
      </c>
      <c r="C33" s="27">
        <f t="shared" si="0"/>
        <v>5.3921719420196608</v>
      </c>
      <c r="D33" s="9">
        <f>'PET_Hargreaves-Thornthwaite'!N325</f>
        <v>1112.6094761566205</v>
      </c>
      <c r="E33" s="9">
        <f t="shared" si="1"/>
        <v>7.014463414732929</v>
      </c>
      <c r="F33" s="28">
        <f t="shared" si="2"/>
        <v>-1.6222914727132682</v>
      </c>
      <c r="G33" s="28">
        <f t="shared" si="3"/>
        <v>0.19744573878595648</v>
      </c>
      <c r="H33" s="9">
        <f t="shared" si="4"/>
        <v>-1.6222914727132685</v>
      </c>
      <c r="I33" s="72">
        <f t="shared" si="5"/>
        <v>0.16255685023006988</v>
      </c>
      <c r="J33" s="51" t="s">
        <v>87</v>
      </c>
      <c r="K33" s="51" t="s">
        <v>87</v>
      </c>
    </row>
    <row r="34" spans="1:11">
      <c r="A34" s="27" t="s">
        <v>40</v>
      </c>
      <c r="B34" s="113">
        <f>P!F338</f>
        <v>201.15999999999997</v>
      </c>
      <c r="C34" s="27">
        <f t="shared" si="0"/>
        <v>5.3041006113037641</v>
      </c>
      <c r="D34" s="9">
        <f>'PET_Hargreaves-Thornthwaite'!N337</f>
        <v>1107.8465131180226</v>
      </c>
      <c r="E34" s="9">
        <f t="shared" si="1"/>
        <v>7.0101733316448405</v>
      </c>
      <c r="F34" s="28">
        <f t="shared" si="2"/>
        <v>-1.7060727203410764</v>
      </c>
      <c r="G34" s="28">
        <f t="shared" si="3"/>
        <v>0.18157749978725593</v>
      </c>
      <c r="H34" s="9">
        <f t="shared" si="4"/>
        <v>-1.7060727203410768</v>
      </c>
      <c r="I34" s="72">
        <f t="shared" si="5"/>
        <v>-4.8599554902450472E-2</v>
      </c>
      <c r="J34" s="32" t="s">
        <v>87</v>
      </c>
      <c r="K34" s="32" t="s">
        <v>87</v>
      </c>
    </row>
    <row r="35" spans="1:11">
      <c r="A35" s="27" t="s">
        <v>41</v>
      </c>
      <c r="B35" s="113">
        <f>P!F350</f>
        <v>268.7</v>
      </c>
      <c r="C35" s="27">
        <f t="shared" si="0"/>
        <v>5.5935955156214456</v>
      </c>
      <c r="D35" s="9">
        <f>'PET_Hargreaves-Thornthwaite'!N349</f>
        <v>1080.406142659582</v>
      </c>
      <c r="E35" s="9">
        <f t="shared" si="1"/>
        <v>6.9850923074443028</v>
      </c>
      <c r="F35" s="28">
        <f t="shared" si="2"/>
        <v>-1.3914967918228571</v>
      </c>
      <c r="G35" s="28">
        <f t="shared" si="3"/>
        <v>0.24870276962564705</v>
      </c>
      <c r="H35" s="9">
        <f t="shared" si="4"/>
        <v>-1.3914967918228571</v>
      </c>
      <c r="I35" s="72">
        <f t="shared" si="5"/>
        <v>0.74423564495299432</v>
      </c>
      <c r="J35" s="51" t="s">
        <v>87</v>
      </c>
      <c r="K35" s="51" t="s">
        <v>87</v>
      </c>
    </row>
    <row r="36" spans="1:11">
      <c r="A36" s="27" t="s">
        <v>42</v>
      </c>
      <c r="B36" s="113">
        <f>P!F362</f>
        <v>72.799999999999983</v>
      </c>
      <c r="C36" s="27">
        <f t="shared" si="0"/>
        <v>4.28771595520264</v>
      </c>
      <c r="D36" s="9">
        <f>'PET_Hargreaves-Thornthwaite'!N361</f>
        <v>1128.1943252339649</v>
      </c>
      <c r="E36" s="9">
        <f t="shared" si="1"/>
        <v>7.0283736913641039</v>
      </c>
      <c r="F36" s="28">
        <f t="shared" si="2"/>
        <v>-2.7406577361614639</v>
      </c>
      <c r="G36" s="28">
        <f t="shared" si="3"/>
        <v>6.4527890605107163E-2</v>
      </c>
      <c r="H36" s="9">
        <f t="shared" si="4"/>
        <v>-2.7406577361614639</v>
      </c>
      <c r="I36" s="72">
        <f t="shared" si="5"/>
        <v>-2.6560953720463147</v>
      </c>
      <c r="J36" s="32" t="s">
        <v>91</v>
      </c>
      <c r="K36" s="32" t="s">
        <v>91</v>
      </c>
    </row>
    <row r="37" spans="1:11">
      <c r="A37" s="27" t="s">
        <v>43</v>
      </c>
      <c r="B37" s="113">
        <f>P!F374</f>
        <v>149.04</v>
      </c>
      <c r="C37" s="27">
        <f t="shared" si="0"/>
        <v>5.0042147262933332</v>
      </c>
      <c r="D37" s="9">
        <f>'PET_Hargreaves-Thornthwaite'!N373</f>
        <v>1157.0521897882718</v>
      </c>
      <c r="E37" s="9">
        <f t="shared" si="1"/>
        <v>7.05363083403138</v>
      </c>
      <c r="F37" s="28">
        <f t="shared" si="2"/>
        <v>-2.0494161077380468</v>
      </c>
      <c r="G37" s="28">
        <f t="shared" si="3"/>
        <v>0.1288100928509307</v>
      </c>
      <c r="H37" s="9">
        <f t="shared" si="4"/>
        <v>-2.0494161077380468</v>
      </c>
      <c r="I37" s="72">
        <f t="shared" si="5"/>
        <v>-0.91393824896007902</v>
      </c>
      <c r="J37" s="51" t="s">
        <v>87</v>
      </c>
      <c r="K37" s="51" t="s">
        <v>87</v>
      </c>
    </row>
    <row r="38" spans="1:11">
      <c r="A38" s="27" t="s">
        <v>44</v>
      </c>
      <c r="B38" s="113">
        <f>P!F386</f>
        <v>72.22</v>
      </c>
      <c r="C38" s="27">
        <f t="shared" si="0"/>
        <v>4.2797170158493119</v>
      </c>
      <c r="D38" s="9">
        <f>'PET_Hargreaves-Thornthwaite'!N385</f>
        <v>1097.1506668854524</v>
      </c>
      <c r="E38" s="9">
        <f t="shared" si="1"/>
        <v>7.0004717953160398</v>
      </c>
      <c r="F38" s="28">
        <f t="shared" si="2"/>
        <v>-2.7207547794667279</v>
      </c>
      <c r="G38" s="28">
        <f t="shared" si="3"/>
        <v>6.5825052273827858E-2</v>
      </c>
      <c r="H38" s="9">
        <f t="shared" si="4"/>
        <v>-2.7207547794667279</v>
      </c>
      <c r="I38" s="72">
        <f t="shared" si="5"/>
        <v>-2.6059333500406443</v>
      </c>
      <c r="J38" s="32" t="s">
        <v>92</v>
      </c>
      <c r="K38" s="32" t="s">
        <v>91</v>
      </c>
    </row>
    <row r="39" spans="1:11">
      <c r="A39" s="27" t="s">
        <v>45</v>
      </c>
      <c r="B39" s="113">
        <f>P!F398</f>
        <v>262.32000000000005</v>
      </c>
      <c r="C39" s="27">
        <f t="shared" si="0"/>
        <v>5.5695651325363933</v>
      </c>
      <c r="D39" s="9">
        <f>'PET_Hargreaves-Thornthwaite'!N397</f>
        <v>1123.8011934969836</v>
      </c>
      <c r="E39" s="9">
        <f t="shared" si="1"/>
        <v>7.0244721406965622</v>
      </c>
      <c r="F39" s="28">
        <f t="shared" si="2"/>
        <v>-1.4549070081601689</v>
      </c>
      <c r="G39" s="28">
        <f t="shared" si="3"/>
        <v>0.23342206923960179</v>
      </c>
      <c r="H39" s="9">
        <f t="shared" si="4"/>
        <v>-1.4549070081601689</v>
      </c>
      <c r="I39" s="72">
        <f t="shared" si="5"/>
        <v>0.58442096434637625</v>
      </c>
      <c r="J39" s="51" t="s">
        <v>87</v>
      </c>
      <c r="K39" s="51" t="s">
        <v>87</v>
      </c>
    </row>
    <row r="40" spans="1:11">
      <c r="A40" s="27" t="s">
        <v>46</v>
      </c>
      <c r="B40" s="113">
        <f>P!F410</f>
        <v>210.14000000000004</v>
      </c>
      <c r="C40" s="27">
        <f t="shared" si="0"/>
        <v>5.3477739752606297</v>
      </c>
      <c r="D40" s="9">
        <f>'PET_Hargreaves-Thornthwaite'!N409</f>
        <v>1127.4851274326315</v>
      </c>
      <c r="E40" s="9">
        <f t="shared" si="1"/>
        <v>7.0277448805427234</v>
      </c>
      <c r="F40" s="28">
        <f t="shared" si="2"/>
        <v>-1.6799709052820937</v>
      </c>
      <c r="G40" s="28">
        <f t="shared" si="3"/>
        <v>0.18637939861655173</v>
      </c>
      <c r="H40" s="9">
        <f t="shared" si="4"/>
        <v>-1.6799709052820935</v>
      </c>
      <c r="I40" s="72">
        <f t="shared" si="5"/>
        <v>1.7185636788338211E-2</v>
      </c>
      <c r="J40" s="32" t="s">
        <v>87</v>
      </c>
      <c r="K40" s="32" t="s">
        <v>87</v>
      </c>
    </row>
    <row r="41" spans="1:11">
      <c r="A41" s="27" t="s">
        <v>47</v>
      </c>
      <c r="B41" s="113">
        <f>P!F422</f>
        <v>84.66</v>
      </c>
      <c r="C41" s="27">
        <f t="shared" si="0"/>
        <v>4.438643235092778</v>
      </c>
      <c r="D41" s="9">
        <f>'PET_Hargreaves-Thornthwaite'!N421</f>
        <v>1172.5644441302466</v>
      </c>
      <c r="E41" s="9">
        <f t="shared" si="1"/>
        <v>7.0669484618208944</v>
      </c>
      <c r="F41" s="28">
        <f t="shared" si="2"/>
        <v>-2.6283052267281164</v>
      </c>
      <c r="G41" s="28">
        <f t="shared" si="3"/>
        <v>7.2200722462462882E-2</v>
      </c>
      <c r="H41" s="9">
        <f t="shared" si="4"/>
        <v>-2.6283052267281173</v>
      </c>
      <c r="I41" s="72">
        <f t="shared" si="5"/>
        <v>-2.3729299541122821</v>
      </c>
      <c r="J41" s="32" t="s">
        <v>91</v>
      </c>
      <c r="K41" s="32" t="s">
        <v>91</v>
      </c>
    </row>
    <row r="42" spans="1:11">
      <c r="A42" s="27" t="s">
        <v>48</v>
      </c>
      <c r="B42" s="113">
        <f>P!F434</f>
        <v>210.1</v>
      </c>
      <c r="C42" s="27">
        <f t="shared" si="0"/>
        <v>5.3475836078509547</v>
      </c>
      <c r="D42" s="9">
        <f>'PET_Hargreaves-Thornthwaite'!N433</f>
        <v>1085.9684706549285</v>
      </c>
      <c r="E42" s="9">
        <f t="shared" si="1"/>
        <v>6.9902274675263216</v>
      </c>
      <c r="F42" s="28">
        <f t="shared" si="2"/>
        <v>-1.642643859675367</v>
      </c>
      <c r="G42" s="28">
        <f t="shared" si="3"/>
        <v>0.19346786364183519</v>
      </c>
      <c r="H42" s="9">
        <f t="shared" si="4"/>
        <v>-1.6426438596753672</v>
      </c>
      <c r="I42" s="72">
        <f t="shared" si="5"/>
        <v>0.11126211556731794</v>
      </c>
      <c r="J42" s="32" t="s">
        <v>87</v>
      </c>
      <c r="K42" s="32" t="s">
        <v>87</v>
      </c>
    </row>
    <row r="43" spans="1:11">
      <c r="A43" s="27" t="s">
        <v>49</v>
      </c>
      <c r="B43" s="113">
        <f>P!F446</f>
        <v>112.78</v>
      </c>
      <c r="C43" s="27">
        <f t="shared" si="0"/>
        <v>4.7254390183790358</v>
      </c>
      <c r="D43" s="9">
        <f>'PET_Hargreaves-Thornthwaite'!N445</f>
        <v>1110.2215725710573</v>
      </c>
      <c r="E43" s="9">
        <f t="shared" si="1"/>
        <v>7.012314889314851</v>
      </c>
      <c r="F43" s="28">
        <f t="shared" si="2"/>
        <v>-2.2868758709358152</v>
      </c>
      <c r="G43" s="28">
        <f t="shared" si="3"/>
        <v>0.10158332605519765</v>
      </c>
      <c r="H43" s="9">
        <f t="shared" si="4"/>
        <v>-2.2868758709358152</v>
      </c>
      <c r="I43" s="72">
        <f t="shared" si="5"/>
        <v>-1.5124152516326634</v>
      </c>
      <c r="J43" s="32" t="s">
        <v>485</v>
      </c>
      <c r="K43" s="32" t="s">
        <v>88</v>
      </c>
    </row>
    <row r="44" spans="1:11">
      <c r="A44" s="27" t="s">
        <v>50</v>
      </c>
      <c r="B44" s="113">
        <f>P!F458</f>
        <v>143.79999999999998</v>
      </c>
      <c r="C44" s="27">
        <f t="shared" si="0"/>
        <v>4.9684234452869465</v>
      </c>
      <c r="D44" s="9">
        <f>'PET_Hargreaves-Thornthwaite'!N457</f>
        <v>1121.5747371131195</v>
      </c>
      <c r="E44" s="9">
        <f t="shared" si="1"/>
        <v>7.0224889920547593</v>
      </c>
      <c r="F44" s="28">
        <f t="shared" si="2"/>
        <v>-2.0540655467678128</v>
      </c>
      <c r="G44" s="28">
        <f t="shared" si="3"/>
        <v>0.12821258828469551</v>
      </c>
      <c r="H44" s="9">
        <f t="shared" si="4"/>
        <v>-2.0540655467678133</v>
      </c>
      <c r="I44" s="72">
        <f t="shared" si="5"/>
        <v>-0.92565637036798287</v>
      </c>
      <c r="J44" s="51" t="s">
        <v>87</v>
      </c>
      <c r="K44" s="51" t="s">
        <v>87</v>
      </c>
    </row>
    <row r="45" spans="1:11">
      <c r="A45" s="27" t="s">
        <v>51</v>
      </c>
      <c r="B45" s="113">
        <f>P!F470</f>
        <v>163.83999999999997</v>
      </c>
      <c r="C45" s="27">
        <f t="shared" si="0"/>
        <v>5.0988903418511429</v>
      </c>
      <c r="D45" s="9">
        <f>'PET_Hargreaves-Thornthwaite'!N469</f>
        <v>1178.4062264676525</v>
      </c>
      <c r="E45" s="9">
        <f t="shared" si="1"/>
        <v>7.0719181489664811</v>
      </c>
      <c r="F45" s="28">
        <f t="shared" si="2"/>
        <v>-1.9730278071153382</v>
      </c>
      <c r="G45" s="28">
        <f t="shared" si="3"/>
        <v>0.13903524635228787</v>
      </c>
      <c r="H45" s="9">
        <f t="shared" si="4"/>
        <v>-1.9730278071153384</v>
      </c>
      <c r="I45" s="72">
        <f t="shared" si="5"/>
        <v>-0.72141451112641608</v>
      </c>
      <c r="J45" s="51" t="s">
        <v>87</v>
      </c>
      <c r="K45" s="51" t="s">
        <v>87</v>
      </c>
    </row>
    <row r="46" spans="1:11">
      <c r="A46" s="27" t="s">
        <v>52</v>
      </c>
      <c r="B46" s="113">
        <f>P!F782</f>
        <v>180.64000000000001</v>
      </c>
      <c r="C46" s="27">
        <f t="shared" si="0"/>
        <v>5.1965061004013524</v>
      </c>
      <c r="D46" s="9">
        <f>'PET_Hargreaves-Thornthwaite'!N481</f>
        <v>1115.333585715596</v>
      </c>
      <c r="E46" s="9">
        <f t="shared" si="1"/>
        <v>7.0169088191627909</v>
      </c>
      <c r="F46" s="28">
        <f t="shared" si="2"/>
        <v>-1.8204027187614384</v>
      </c>
      <c r="G46" s="28">
        <f t="shared" si="3"/>
        <v>0.16196051326124258</v>
      </c>
      <c r="H46" s="9">
        <f t="shared" si="4"/>
        <v>-1.8204027187614384</v>
      </c>
      <c r="I46" s="72">
        <f t="shared" si="5"/>
        <v>-0.33674889796901669</v>
      </c>
      <c r="J46" s="32" t="s">
        <v>90</v>
      </c>
      <c r="K46" s="32" t="s">
        <v>90</v>
      </c>
    </row>
    <row r="47" spans="1:11">
      <c r="A47" s="27" t="s">
        <v>53</v>
      </c>
      <c r="B47" s="113">
        <f>P!F494</f>
        <v>217.10000000000002</v>
      </c>
      <c r="C47" s="27">
        <f t="shared" si="0"/>
        <v>5.3803580768842458</v>
      </c>
      <c r="D47" s="9">
        <f>'PET_Hargreaves-Thornthwaite'!N493</f>
        <v>1081.8865195536284</v>
      </c>
      <c r="E47" s="9">
        <f t="shared" si="1"/>
        <v>6.9864615736414386</v>
      </c>
      <c r="F47" s="28">
        <f t="shared" si="2"/>
        <v>-1.6061034967571928</v>
      </c>
      <c r="G47" s="28">
        <f t="shared" si="3"/>
        <v>0.200667996204974</v>
      </c>
      <c r="H47" s="9">
        <f t="shared" si="4"/>
        <v>-1.6061034967571923</v>
      </c>
      <c r="I47" s="72">
        <f t="shared" si="5"/>
        <v>0.20335589424098949</v>
      </c>
      <c r="J47" s="32" t="s">
        <v>87</v>
      </c>
      <c r="K47" s="32" t="s">
        <v>87</v>
      </c>
    </row>
    <row r="48" spans="1:11">
      <c r="A48" s="27" t="s">
        <v>54</v>
      </c>
      <c r="B48" s="113">
        <f>P!F506</f>
        <v>175.32</v>
      </c>
      <c r="C48" s="27">
        <f t="shared" si="0"/>
        <v>5.1666128755506087</v>
      </c>
      <c r="D48" s="9">
        <f>'PET_Hargreaves-Thornthwaite'!N505</f>
        <v>1102.0444746951418</v>
      </c>
      <c r="E48" s="9">
        <f t="shared" si="1"/>
        <v>7.0049223470610515</v>
      </c>
      <c r="F48" s="28">
        <f t="shared" si="2"/>
        <v>-1.8383094715104429</v>
      </c>
      <c r="G48" s="28">
        <f t="shared" si="3"/>
        <v>0.15908613855942494</v>
      </c>
      <c r="H48" s="9">
        <f t="shared" si="4"/>
        <v>-1.8383094715104433</v>
      </c>
      <c r="I48" s="72">
        <f t="shared" si="5"/>
        <v>-0.38187982696728251</v>
      </c>
      <c r="J48" s="32" t="s">
        <v>87</v>
      </c>
      <c r="K48" s="32" t="s">
        <v>87</v>
      </c>
    </row>
    <row r="49" spans="1:11">
      <c r="A49" s="27" t="s">
        <v>55</v>
      </c>
      <c r="B49" s="113">
        <f>P!F518</f>
        <v>323.23999999999995</v>
      </c>
      <c r="C49" s="27">
        <f t="shared" si="0"/>
        <v>5.7783950813652467</v>
      </c>
      <c r="D49" s="9">
        <f>'PET_Hargreaves-Thornthwaite'!N517</f>
        <v>1108.138250265443</v>
      </c>
      <c r="E49" s="9">
        <f t="shared" si="1"/>
        <v>7.0104366341313256</v>
      </c>
      <c r="F49" s="28">
        <f t="shared" si="2"/>
        <v>-1.2320415527660789</v>
      </c>
      <c r="G49" s="28">
        <f t="shared" si="3"/>
        <v>0.29169645567470587</v>
      </c>
      <c r="H49" s="9">
        <f t="shared" si="4"/>
        <v>-1.2320415527660791</v>
      </c>
      <c r="I49" s="72">
        <f t="shared" si="5"/>
        <v>1.1461154929155388</v>
      </c>
      <c r="J49" s="32" t="s">
        <v>93</v>
      </c>
      <c r="K49" s="32" t="s">
        <v>93</v>
      </c>
    </row>
    <row r="50" spans="1:11">
      <c r="A50" s="27" t="s">
        <v>56</v>
      </c>
      <c r="B50" s="113">
        <f>P!F530</f>
        <v>196.09999999999997</v>
      </c>
      <c r="C50" s="27">
        <f t="shared" si="0"/>
        <v>5.2786247332023004</v>
      </c>
      <c r="D50" s="9">
        <f>'PET_Hargreaves-Thornthwaite'!N529</f>
        <v>1128.8803475803627</v>
      </c>
      <c r="E50" s="9">
        <f t="shared" si="1"/>
        <v>7.0289815776478726</v>
      </c>
      <c r="F50" s="28">
        <f t="shared" si="2"/>
        <v>-1.7503568444455722</v>
      </c>
      <c r="G50" s="28">
        <f t="shared" si="3"/>
        <v>0.17371194424663328</v>
      </c>
      <c r="H50" s="9">
        <f t="shared" si="4"/>
        <v>-1.7503568444455724</v>
      </c>
      <c r="I50" s="72">
        <f t="shared" si="5"/>
        <v>-0.16021016843602079</v>
      </c>
      <c r="J50" s="32" t="s">
        <v>87</v>
      </c>
      <c r="K50" s="32" t="s">
        <v>87</v>
      </c>
    </row>
    <row r="51" spans="1:11">
      <c r="A51" s="27" t="s">
        <v>57</v>
      </c>
      <c r="B51" s="113">
        <f>P!F542</f>
        <v>171.79999999999995</v>
      </c>
      <c r="C51" s="27">
        <f t="shared" si="0"/>
        <v>5.1463310095501544</v>
      </c>
      <c r="D51" s="9">
        <f>'PET_Hargreaves-Thornthwaite'!N541</f>
        <v>1165.9861435357989</v>
      </c>
      <c r="E51" s="9">
        <f t="shared" si="1"/>
        <v>7.06132248307979</v>
      </c>
      <c r="F51" s="28">
        <f t="shared" si="2"/>
        <v>-1.9149914735296356</v>
      </c>
      <c r="G51" s="28">
        <f t="shared" si="3"/>
        <v>0.14734308889728692</v>
      </c>
      <c r="H51" s="9">
        <f t="shared" si="4"/>
        <v>-1.9149914735296352</v>
      </c>
      <c r="I51" s="72">
        <f t="shared" si="5"/>
        <v>-0.57514378928816423</v>
      </c>
      <c r="J51" s="32" t="s">
        <v>87</v>
      </c>
      <c r="K51" s="32" t="s">
        <v>87</v>
      </c>
    </row>
    <row r="52" spans="1:11">
      <c r="A52" s="27" t="s">
        <v>58</v>
      </c>
      <c r="B52" s="113">
        <f>P!F554</f>
        <v>105.25999999999999</v>
      </c>
      <c r="C52" s="27">
        <f t="shared" si="0"/>
        <v>4.6564334799256324</v>
      </c>
      <c r="D52" s="9">
        <f>'PET_Hargreaves-Thornthwaite'!N553</f>
        <v>1174.3989003748984</v>
      </c>
      <c r="E52" s="9">
        <f t="shared" si="1"/>
        <v>7.0685117215305366</v>
      </c>
      <c r="F52" s="28">
        <f t="shared" si="2"/>
        <v>-2.4120782416049042</v>
      </c>
      <c r="G52" s="28">
        <f t="shared" si="3"/>
        <v>8.9628830516103417E-2</v>
      </c>
      <c r="H52" s="9">
        <f t="shared" si="4"/>
        <v>-2.4120782416049042</v>
      </c>
      <c r="I52" s="72">
        <f t="shared" si="5"/>
        <v>-1.8279665623746533</v>
      </c>
      <c r="J52" s="32" t="s">
        <v>92</v>
      </c>
      <c r="K52" s="32" t="s">
        <v>92</v>
      </c>
    </row>
    <row r="53" spans="1:11">
      <c r="A53" s="27" t="s">
        <v>59</v>
      </c>
      <c r="B53" s="113">
        <f>P!F566</f>
        <v>186.65999999999997</v>
      </c>
      <c r="C53" s="27">
        <f t="shared" si="0"/>
        <v>5.2292887801376002</v>
      </c>
      <c r="D53" s="9">
        <f>'PET_Hargreaves-Thornthwaite'!N565</f>
        <v>1130.5827892011616</v>
      </c>
      <c r="E53" s="9">
        <f t="shared" si="1"/>
        <v>7.0304885214127477</v>
      </c>
      <c r="F53" s="28">
        <f t="shared" si="2"/>
        <v>-1.8011997412751475</v>
      </c>
      <c r="G53" s="28">
        <f t="shared" si="3"/>
        <v>0.16510069123897483</v>
      </c>
      <c r="H53" s="9">
        <f t="shared" si="4"/>
        <v>-1.8011997412751475</v>
      </c>
      <c r="I53" s="72">
        <f t="shared" si="5"/>
        <v>-0.28835105467287492</v>
      </c>
      <c r="J53" s="32" t="s">
        <v>87</v>
      </c>
      <c r="K53" s="32" t="s">
        <v>87</v>
      </c>
    </row>
    <row r="54" spans="1:11">
      <c r="A54" s="27" t="s">
        <v>60</v>
      </c>
      <c r="B54" s="113">
        <f>P!F578</f>
        <v>230.06</v>
      </c>
      <c r="C54" s="27">
        <f t="shared" si="0"/>
        <v>5.4383401444678645</v>
      </c>
      <c r="D54" s="9">
        <f>'PET_Hargreaves-Thornthwaite'!N577</f>
        <v>1172.9679915947847</v>
      </c>
      <c r="E54" s="9">
        <f t="shared" si="1"/>
        <v>7.0672925606381813</v>
      </c>
      <c r="F54" s="28">
        <f t="shared" si="2"/>
        <v>-1.6289524161703168</v>
      </c>
      <c r="G54" s="28">
        <f t="shared" si="3"/>
        <v>0.19613493432775347</v>
      </c>
      <c r="H54" s="9">
        <f t="shared" si="4"/>
        <v>-1.6289524161703171</v>
      </c>
      <c r="I54" s="72">
        <f t="shared" si="5"/>
        <v>0.14576907354966481</v>
      </c>
      <c r="J54" s="32" t="s">
        <v>87</v>
      </c>
      <c r="K54" s="32" t="s">
        <v>87</v>
      </c>
    </row>
    <row r="55" spans="1:11">
      <c r="A55" s="27" t="s">
        <v>61</v>
      </c>
      <c r="B55" s="113">
        <f>P!F590</f>
        <v>170.48</v>
      </c>
      <c r="C55" s="27">
        <f t="shared" si="0"/>
        <v>5.1386179877903615</v>
      </c>
      <c r="D55" s="9">
        <f>'PET_Hargreaves-Thornthwaite'!N589</f>
        <v>1094.2137676785594</v>
      </c>
      <c r="E55" s="9">
        <f t="shared" si="1"/>
        <v>6.9977913639656286</v>
      </c>
      <c r="F55" s="28">
        <f t="shared" si="2"/>
        <v>-1.8591733761752671</v>
      </c>
      <c r="G55" s="28">
        <f t="shared" si="3"/>
        <v>0.15580136627387134</v>
      </c>
      <c r="H55" s="9">
        <f t="shared" si="4"/>
        <v>-1.8591733761752667</v>
      </c>
      <c r="I55" s="72">
        <f t="shared" si="5"/>
        <v>-0.43446375512293639</v>
      </c>
      <c r="J55" s="32" t="s">
        <v>87</v>
      </c>
      <c r="K55" s="32" t="s">
        <v>87</v>
      </c>
    </row>
    <row r="56" spans="1:11">
      <c r="A56" s="27" t="s">
        <v>62</v>
      </c>
      <c r="B56" s="113">
        <f>P!F602</f>
        <v>332.34</v>
      </c>
      <c r="C56" s="27">
        <f t="shared" si="0"/>
        <v>5.8061585412730672</v>
      </c>
      <c r="D56" s="9">
        <f>'PET_Hargreaves-Thornthwaite'!N601</f>
        <v>1081.7582688848192</v>
      </c>
      <c r="E56" s="9">
        <f t="shared" si="1"/>
        <v>6.9863430230645189</v>
      </c>
      <c r="F56" s="28">
        <f t="shared" si="2"/>
        <v>-1.1801844817914517</v>
      </c>
      <c r="G56" s="28">
        <f t="shared" si="3"/>
        <v>0.30722205649752793</v>
      </c>
      <c r="H56" s="9">
        <f t="shared" si="4"/>
        <v>-1.1801844817914515</v>
      </c>
      <c r="I56" s="72">
        <f t="shared" si="5"/>
        <v>1.2768124328363744</v>
      </c>
      <c r="J56" s="32" t="s">
        <v>87</v>
      </c>
      <c r="K56" s="32" t="s">
        <v>93</v>
      </c>
    </row>
    <row r="57" spans="1:11">
      <c r="A57" s="27" t="s">
        <v>63</v>
      </c>
      <c r="B57" s="113">
        <f>P!F614</f>
        <v>491.14000000000004</v>
      </c>
      <c r="C57" s="27">
        <f t="shared" si="0"/>
        <v>6.1967292195349</v>
      </c>
      <c r="D57" s="9">
        <f>'PET_Hargreaves-Thornthwaite'!N613</f>
        <v>1076.0361755169117</v>
      </c>
      <c r="E57" s="9">
        <f t="shared" si="1"/>
        <v>6.9810393605254548</v>
      </c>
      <c r="F57" s="28">
        <f t="shared" si="2"/>
        <v>-0.78431014099055485</v>
      </c>
      <c r="G57" s="28">
        <f t="shared" si="3"/>
        <v>0.45643446863119053</v>
      </c>
      <c r="H57" s="9">
        <f t="shared" si="4"/>
        <v>-0.78431014099055452</v>
      </c>
      <c r="I57" s="72">
        <f t="shared" si="5"/>
        <v>2.274546473024841</v>
      </c>
      <c r="J57" s="32" t="s">
        <v>89</v>
      </c>
      <c r="K57" s="32" t="s">
        <v>89</v>
      </c>
    </row>
    <row r="58" spans="1:11">
      <c r="A58" s="27" t="s">
        <v>64</v>
      </c>
      <c r="B58" s="113">
        <f>P!F626</f>
        <v>105.35999999999999</v>
      </c>
      <c r="C58" s="27">
        <f t="shared" si="0"/>
        <v>4.6573830574350259</v>
      </c>
      <c r="D58" s="9">
        <f>'PET_Hargreaves-Thornthwaite'!N625</f>
        <v>1145.3501731937279</v>
      </c>
      <c r="E58" s="9">
        <f t="shared" si="1"/>
        <v>7.0434656973492471</v>
      </c>
      <c r="F58" s="28">
        <f t="shared" si="2"/>
        <v>-2.3860826399142212</v>
      </c>
      <c r="G58" s="28">
        <f t="shared" si="3"/>
        <v>9.1989334324026936E-2</v>
      </c>
      <c r="H58" s="9">
        <f t="shared" si="4"/>
        <v>-2.3860826399142216</v>
      </c>
      <c r="I58" s="72">
        <f t="shared" si="5"/>
        <v>-1.7624490634392533</v>
      </c>
      <c r="J58" s="32" t="s">
        <v>92</v>
      </c>
      <c r="K58" s="32" t="s">
        <v>92</v>
      </c>
    </row>
    <row r="59" spans="1:11">
      <c r="A59" s="27" t="s">
        <v>65</v>
      </c>
      <c r="B59" s="113">
        <f>P!F638</f>
        <v>191.68</v>
      </c>
      <c r="C59" s="27">
        <f t="shared" si="0"/>
        <v>5.2558273149270844</v>
      </c>
      <c r="D59" s="9">
        <f>'PET_Hargreaves-Thornthwaite'!N637</f>
        <v>1090.2798545827261</v>
      </c>
      <c r="E59" s="9">
        <f t="shared" si="1"/>
        <v>6.9941896895928375</v>
      </c>
      <c r="F59" s="28">
        <f t="shared" si="2"/>
        <v>-1.7383623746657531</v>
      </c>
      <c r="G59" s="28">
        <f t="shared" si="3"/>
        <v>0.17580807275702634</v>
      </c>
      <c r="H59" s="9">
        <f t="shared" si="4"/>
        <v>-1.7383623746657531</v>
      </c>
      <c r="I59" s="72">
        <f t="shared" si="5"/>
        <v>-0.12998014451194814</v>
      </c>
      <c r="J59" s="32" t="s">
        <v>87</v>
      </c>
      <c r="K59" s="32" t="s">
        <v>87</v>
      </c>
    </row>
    <row r="60" spans="1:11">
      <c r="A60" s="27" t="s">
        <v>66</v>
      </c>
      <c r="B60" s="113">
        <f>P!F650</f>
        <v>142.76</v>
      </c>
      <c r="C60" s="27">
        <f t="shared" si="0"/>
        <v>4.9611648986219592</v>
      </c>
      <c r="D60" s="9">
        <f>'PET_Hargreaves-Thornthwaite'!N649</f>
        <v>1121.4888642266076</v>
      </c>
      <c r="E60" s="9">
        <f t="shared" si="1"/>
        <v>7.0224124245543971</v>
      </c>
      <c r="F60" s="28">
        <f t="shared" si="2"/>
        <v>-2.0612475259324379</v>
      </c>
      <c r="G60" s="28">
        <f t="shared" si="3"/>
        <v>0.1272950669005965</v>
      </c>
      <c r="H60" s="9">
        <f t="shared" si="4"/>
        <v>-2.0612475259324379</v>
      </c>
      <c r="I60" s="72">
        <f t="shared" si="5"/>
        <v>-0.94375732905596776</v>
      </c>
      <c r="J60" s="32" t="s">
        <v>88</v>
      </c>
      <c r="K60" s="32" t="s">
        <v>87</v>
      </c>
    </row>
    <row r="61" spans="1:11">
      <c r="A61" s="27" t="s">
        <v>67</v>
      </c>
      <c r="B61" s="113">
        <f>P!F662</f>
        <v>270.39999999999998</v>
      </c>
      <c r="C61" s="27">
        <f t="shared" si="0"/>
        <v>5.5999023441688092</v>
      </c>
      <c r="D61" s="9">
        <f>'PET_Hargreaves-Thornthwaite'!N661</f>
        <v>1099.3933742785175</v>
      </c>
      <c r="E61" s="9">
        <f t="shared" si="1"/>
        <v>7.0025138287379587</v>
      </c>
      <c r="F61" s="28">
        <f t="shared" si="2"/>
        <v>-1.4026114845691495</v>
      </c>
      <c r="G61" s="28">
        <f t="shared" si="3"/>
        <v>0.24595381992132831</v>
      </c>
      <c r="H61" s="9">
        <f t="shared" si="4"/>
        <v>-1.4026114845691497</v>
      </c>
      <c r="I61" s="72">
        <f t="shared" si="5"/>
        <v>0.71622294961947841</v>
      </c>
      <c r="J61" s="32" t="s">
        <v>87</v>
      </c>
      <c r="K61" s="32" t="s">
        <v>87</v>
      </c>
    </row>
    <row r="62" spans="1:11">
      <c r="A62" s="27" t="s">
        <v>68</v>
      </c>
      <c r="B62" s="113">
        <f>P!F674</f>
        <v>162.38</v>
      </c>
      <c r="C62" s="27">
        <f t="shared" si="0"/>
        <v>5.0899392674343007</v>
      </c>
      <c r="D62" s="9">
        <f>'PET_Hargreaves-Thornthwaite'!N673</f>
        <v>1124.1285277389186</v>
      </c>
      <c r="E62" s="9">
        <f t="shared" si="1"/>
        <v>7.0247633724385121</v>
      </c>
      <c r="F62" s="28">
        <f t="shared" si="2"/>
        <v>-1.9348241050042114</v>
      </c>
      <c r="G62" s="28">
        <f t="shared" si="3"/>
        <v>0.14444967456400423</v>
      </c>
      <c r="H62" s="9">
        <f t="shared" si="4"/>
        <v>-1.9348241050042116</v>
      </c>
      <c r="I62" s="72">
        <f t="shared" si="5"/>
        <v>-0.62512856852054766</v>
      </c>
      <c r="J62" s="32" t="s">
        <v>87</v>
      </c>
      <c r="K62" s="32" t="s">
        <v>87</v>
      </c>
    </row>
    <row r="63" spans="1:11">
      <c r="A63" s="27" t="s">
        <v>69</v>
      </c>
      <c r="B63" s="113">
        <f>P!F686</f>
        <v>162.44</v>
      </c>
      <c r="C63" s="27">
        <f t="shared" si="0"/>
        <v>5.0903087028180973</v>
      </c>
      <c r="D63" s="9">
        <f>'PET_Hargreaves-Thornthwaite'!N685</f>
        <v>1164.012389341272</v>
      </c>
      <c r="E63" s="9">
        <f t="shared" si="1"/>
        <v>7.0596282719987178</v>
      </c>
      <c r="F63" s="28">
        <f t="shared" si="2"/>
        <v>-1.9693195691806205</v>
      </c>
      <c r="G63" s="28">
        <f t="shared" si="3"/>
        <v>0.13955177924860979</v>
      </c>
      <c r="H63" s="9">
        <f t="shared" si="4"/>
        <v>-1.9693195691806209</v>
      </c>
      <c r="I63" s="72">
        <f t="shared" si="5"/>
        <v>-0.71206852722379521</v>
      </c>
      <c r="J63" s="32" t="s">
        <v>88</v>
      </c>
      <c r="K63" s="32" t="s">
        <v>87</v>
      </c>
    </row>
    <row r="64" spans="1:11">
      <c r="A64" s="27" t="s">
        <v>70</v>
      </c>
      <c r="B64" s="113">
        <f>P!F698</f>
        <v>168.26</v>
      </c>
      <c r="C64" s="27">
        <f t="shared" si="0"/>
        <v>5.1255104021226678</v>
      </c>
      <c r="D64" s="9">
        <f>'PET_Hargreaves-Thornthwaite'!N697</f>
        <v>1164.9992656029049</v>
      </c>
      <c r="E64" s="9">
        <f t="shared" si="1"/>
        <v>7.0604757356158299</v>
      </c>
      <c r="F64" s="28">
        <f t="shared" si="2"/>
        <v>-1.934965333493162</v>
      </c>
      <c r="G64" s="28">
        <f t="shared" si="3"/>
        <v>0.14442927559522784</v>
      </c>
      <c r="H64" s="9">
        <f t="shared" si="4"/>
        <v>-1.9349653334931622</v>
      </c>
      <c r="I64" s="72">
        <f t="shared" si="5"/>
        <v>-0.62548451094052193</v>
      </c>
      <c r="J64" s="32" t="s">
        <v>88</v>
      </c>
      <c r="K64" s="32" t="s">
        <v>87</v>
      </c>
    </row>
    <row r="65" spans="1:11">
      <c r="A65" s="27" t="s">
        <v>71</v>
      </c>
      <c r="B65" s="113">
        <f>P!F710</f>
        <v>312.8</v>
      </c>
      <c r="C65" s="27">
        <f t="shared" si="0"/>
        <v>5.7455640086711561</v>
      </c>
      <c r="D65" s="9">
        <f>'PET_Hargreaves-Thornthwaite'!N709</f>
        <v>1115.9737484886002</v>
      </c>
      <c r="E65" s="9">
        <f t="shared" si="1"/>
        <v>7.0174826198049125</v>
      </c>
      <c r="F65" s="28">
        <f t="shared" si="2"/>
        <v>-1.2719186111337564</v>
      </c>
      <c r="G65" s="28">
        <f t="shared" si="3"/>
        <v>0.28029333165196341</v>
      </c>
      <c r="H65" s="9">
        <f t="shared" si="4"/>
        <v>-1.2719186111337561</v>
      </c>
      <c r="I65" s="72">
        <f t="shared" si="5"/>
        <v>1.0456121400699845</v>
      </c>
      <c r="J65" s="32" t="s">
        <v>486</v>
      </c>
      <c r="K65" s="32" t="s">
        <v>87</v>
      </c>
    </row>
    <row r="66" spans="1:11">
      <c r="A66" s="27" t="s">
        <v>72</v>
      </c>
      <c r="B66" s="113">
        <f>P!F722</f>
        <v>491.4</v>
      </c>
      <c r="C66" s="27">
        <f t="shared" si="0"/>
        <v>6.1972584600870784</v>
      </c>
      <c r="D66" s="9">
        <f>'PET_Hargreaves-Thornthwaite'!N721</f>
        <v>1127.0698159854473</v>
      </c>
      <c r="E66" s="9">
        <f t="shared" si="1"/>
        <v>7.027376460644069</v>
      </c>
      <c r="F66" s="28">
        <f t="shared" si="2"/>
        <v>-0.83011800055699059</v>
      </c>
      <c r="G66" s="28">
        <f t="shared" si="3"/>
        <v>0.43599783529855873</v>
      </c>
      <c r="H66" s="9">
        <f t="shared" si="4"/>
        <v>-0.83011800055699048</v>
      </c>
      <c r="I66" s="72">
        <f t="shared" si="5"/>
        <v>2.1590955430526138</v>
      </c>
      <c r="J66" s="32" t="s">
        <v>89</v>
      </c>
      <c r="K66" s="32" t="s">
        <v>87</v>
      </c>
    </row>
    <row r="67" spans="1:11">
      <c r="A67" s="27" t="s">
        <v>73</v>
      </c>
      <c r="B67" s="113">
        <f>P!F734</f>
        <v>221.59999999999997</v>
      </c>
      <c r="C67" s="27">
        <f t="shared" si="0"/>
        <v>5.4008739548731288</v>
      </c>
      <c r="D67" s="9">
        <f>'PET_Hargreaves-Thornthwaite'!N733</f>
        <v>1202.7145399532578</v>
      </c>
      <c r="E67" s="9">
        <f t="shared" si="1"/>
        <v>7.0923363976699996</v>
      </c>
      <c r="F67" s="28">
        <f t="shared" si="2"/>
        <v>-1.6914624427968707</v>
      </c>
      <c r="G67" s="28">
        <f t="shared" si="3"/>
        <v>0.18424987196763432</v>
      </c>
      <c r="H67" s="9">
        <f t="shared" si="4"/>
        <v>-1.6914624427968712</v>
      </c>
      <c r="I67" s="72">
        <f t="shared" si="5"/>
        <v>-1.1776831780350907E-2</v>
      </c>
      <c r="J67" s="32" t="s">
        <v>87</v>
      </c>
      <c r="K67" s="32" t="s">
        <v>87</v>
      </c>
    </row>
    <row r="68" spans="1:11">
      <c r="A68" s="29" t="s">
        <v>80</v>
      </c>
      <c r="B68" s="113">
        <f>P!F746</f>
        <v>149</v>
      </c>
      <c r="C68" s="27">
        <f t="shared" si="0"/>
        <v>5.0039463059454592</v>
      </c>
      <c r="D68" s="9">
        <f>'PET_Hargreaves-Thornthwaite'!N745</f>
        <v>1214.2287046830374</v>
      </c>
      <c r="E68" s="9">
        <f t="shared" si="1"/>
        <v>7.1018643432363939</v>
      </c>
      <c r="F68" s="28">
        <f t="shared" si="2"/>
        <v>-2.0979180372909347</v>
      </c>
      <c r="G68" s="28">
        <f t="shared" si="3"/>
        <v>0.12271164355227049</v>
      </c>
      <c r="H68" s="9">
        <f t="shared" si="4"/>
        <v>-2.0979180372909352</v>
      </c>
      <c r="I68" s="72">
        <f t="shared" si="5"/>
        <v>-1.0361791247688958</v>
      </c>
      <c r="J68" s="32" t="s">
        <v>88</v>
      </c>
      <c r="K68" s="32" t="s">
        <v>87</v>
      </c>
    </row>
    <row r="69" spans="1:11">
      <c r="A69" s="27" t="s">
        <v>74</v>
      </c>
      <c r="B69" s="113">
        <f>P!F758</f>
        <v>342</v>
      </c>
      <c r="C69" s="27">
        <f t="shared" si="0"/>
        <v>5.8348107370626048</v>
      </c>
      <c r="D69" s="9">
        <f>'PET_Hargreaves-Thornthwaite'!N757</f>
        <v>1192.0948325806501</v>
      </c>
      <c r="E69" s="9">
        <f t="shared" si="1"/>
        <v>7.0834674019948647</v>
      </c>
      <c r="F69" s="28">
        <f t="shared" si="2"/>
        <v>-1.2486566649322599</v>
      </c>
      <c r="G69" s="28">
        <f t="shared" si="3"/>
        <v>0.28688992742266778</v>
      </c>
      <c r="H69" s="9">
        <f t="shared" si="4"/>
        <v>-1.2486566649322595</v>
      </c>
      <c r="I69" s="72">
        <f t="shared" si="5"/>
        <v>1.1042399246324071</v>
      </c>
      <c r="J69" s="32" t="s">
        <v>87</v>
      </c>
      <c r="K69" s="32" t="s">
        <v>93</v>
      </c>
    </row>
    <row r="70" spans="1:11">
      <c r="A70" s="27" t="s">
        <v>75</v>
      </c>
      <c r="B70" s="113">
        <f>P!F770</f>
        <v>256.18</v>
      </c>
      <c r="C70" s="27">
        <f t="shared" si="0"/>
        <v>5.54588032240299</v>
      </c>
      <c r="D70" s="9">
        <f>'PET_Hargreaves-Thornthwaite'!N769</f>
        <v>1174.6405695657718</v>
      </c>
      <c r="E70" s="9">
        <f t="shared" si="1"/>
        <v>7.0687174815399523</v>
      </c>
      <c r="F70" s="28">
        <f t="shared" si="2"/>
        <v>-1.5228371591369623</v>
      </c>
      <c r="G70" s="28">
        <f t="shared" si="3"/>
        <v>0.2180922459495008</v>
      </c>
      <c r="H70" s="9">
        <f t="shared" si="4"/>
        <v>-1.5228371591369623</v>
      </c>
      <c r="I70" s="72">
        <f t="shared" si="5"/>
        <v>0.41321455615237757</v>
      </c>
      <c r="J70" s="32" t="s">
        <v>87</v>
      </c>
      <c r="K70" s="32" t="s">
        <v>87</v>
      </c>
    </row>
    <row r="71" spans="1:11">
      <c r="A71" s="27" t="s">
        <v>76</v>
      </c>
      <c r="B71" s="113">
        <f>P!F782</f>
        <v>180.64000000000001</v>
      </c>
      <c r="C71" s="27">
        <f t="shared" si="0"/>
        <v>5.1965061004013524</v>
      </c>
      <c r="D71" s="9">
        <f>'PET_Hargreaves-Thornthwaite'!N781</f>
        <v>1174.4811327092079</v>
      </c>
      <c r="E71" s="9">
        <f t="shared" si="1"/>
        <v>7.0685817398653903</v>
      </c>
      <c r="F71" s="28">
        <f t="shared" si="2"/>
        <v>-1.8720756394640379</v>
      </c>
      <c r="G71" s="28">
        <f t="shared" si="3"/>
        <v>0.15380408843462029</v>
      </c>
      <c r="H71" s="9">
        <f t="shared" si="4"/>
        <v>-1.8720756394640379</v>
      </c>
      <c r="I71" s="72">
        <f t="shared" si="5"/>
        <v>-0.46698171840552116</v>
      </c>
      <c r="J71" s="32" t="s">
        <v>87</v>
      </c>
      <c r="K71" s="32" t="s">
        <v>87</v>
      </c>
    </row>
    <row r="72" spans="1:11">
      <c r="D72" s="50"/>
      <c r="E72" s="50"/>
      <c r="F72" s="50"/>
    </row>
    <row r="73" spans="1:11">
      <c r="A73" s="74" t="s">
        <v>479</v>
      </c>
      <c r="B73" s="75">
        <f>AVERAGE(C7:C71)</f>
        <v>5.3368756725807929</v>
      </c>
      <c r="D73" s="112" t="s">
        <v>83</v>
      </c>
      <c r="E73" s="112"/>
      <c r="F73" s="112"/>
      <c r="G73" s="112"/>
      <c r="H73" s="78">
        <f>AVERAGE(H7:H71)</f>
        <v>-1.6867897090522264</v>
      </c>
    </row>
    <row r="74" spans="1:11">
      <c r="A74" s="74" t="s">
        <v>480</v>
      </c>
      <c r="B74">
        <f>AVERAGE(E7:E71)</f>
        <v>7.0236653816330161</v>
      </c>
    </row>
    <row r="75" spans="1:11">
      <c r="A75" s="76" t="s">
        <v>481</v>
      </c>
      <c r="B75" s="77">
        <f>B73-B74</f>
        <v>-1.6867897090522233</v>
      </c>
      <c r="D75" s="112" t="s">
        <v>84</v>
      </c>
      <c r="E75" s="112"/>
      <c r="F75" s="112"/>
      <c r="G75" s="112"/>
      <c r="H75" s="80">
        <f>STDEV(H7:H71)</f>
        <v>0.40424169849799957</v>
      </c>
    </row>
    <row r="76" spans="1:11">
      <c r="A76" s="74" t="s">
        <v>482</v>
      </c>
      <c r="B76">
        <f>STDEV(C7:C71)</f>
        <v>0.39561179825578857</v>
      </c>
    </row>
    <row r="77" spans="1:11">
      <c r="A77" s="74" t="s">
        <v>483</v>
      </c>
      <c r="B77">
        <f>STDEV(E7:E71)</f>
        <v>3.0338864016625066E-2</v>
      </c>
    </row>
    <row r="78" spans="1:11">
      <c r="A78" s="76" t="s">
        <v>484</v>
      </c>
      <c r="B78" s="79">
        <f>SQRT(B76^2+B77^2)</f>
        <v>0.39677341340996886</v>
      </c>
    </row>
    <row r="81" spans="2:2">
      <c r="B81" s="75"/>
    </row>
    <row r="82" spans="2:2">
      <c r="B82" s="75"/>
    </row>
    <row r="83" spans="2:2">
      <c r="B83" s="75"/>
    </row>
  </sheetData>
  <mergeCells count="2">
    <mergeCell ref="D73:G73"/>
    <mergeCell ref="D75:G7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F68"/>
  <sheetViews>
    <sheetView topLeftCell="K1" zoomScale="70" zoomScaleNormal="70" workbookViewId="0">
      <selection activeCell="F3" activeCellId="1" sqref="A3:A68 F3:F68"/>
    </sheetView>
  </sheetViews>
  <sheetFormatPr defaultRowHeight="15"/>
  <cols>
    <col min="1" max="1" width="14.140625" bestFit="1" customWidth="1"/>
    <col min="6" max="6" width="17.85546875" customWidth="1"/>
  </cols>
  <sheetData>
    <row r="3" spans="1:6">
      <c r="A3" s="26" t="s">
        <v>77</v>
      </c>
      <c r="B3" s="26" t="s">
        <v>79</v>
      </c>
      <c r="C3" s="26" t="s">
        <v>78</v>
      </c>
      <c r="D3" s="26" t="s">
        <v>81</v>
      </c>
      <c r="E3" s="26" t="s">
        <v>82</v>
      </c>
      <c r="F3" s="26" t="s">
        <v>85</v>
      </c>
    </row>
    <row r="4" spans="1:6">
      <c r="A4" s="27" t="s">
        <v>13</v>
      </c>
      <c r="B4" s="113">
        <f>RDI_Hargreaves!B7</f>
        <v>293.91999999999996</v>
      </c>
      <c r="C4" s="25">
        <f>RDI_Hargreaves!D7</f>
        <v>1102.4820673616084</v>
      </c>
      <c r="D4" s="28">
        <f>RDI_Hargreaves!G7</f>
        <v>0.2665984406471037</v>
      </c>
      <c r="E4" s="9">
        <f>RDI_Hargreaves!H7</f>
        <v>-1.3220117202902544</v>
      </c>
      <c r="F4" s="52">
        <f>RDI_Hargreaves!I7</f>
        <v>0.91936096631823117</v>
      </c>
    </row>
    <row r="5" spans="1:6">
      <c r="A5" s="27" t="s">
        <v>14</v>
      </c>
      <c r="B5" s="113">
        <f>RDI_Hargreaves!B8</f>
        <v>229.85999999999999</v>
      </c>
      <c r="C5" s="25">
        <f>RDI_Hargreaves!D8</f>
        <v>1120.2958993678003</v>
      </c>
      <c r="D5" s="28">
        <f>RDI_Hargreaves!G8</f>
        <v>0.2051779356951261</v>
      </c>
      <c r="E5" s="9">
        <f>RDI_Hargreaves!H8</f>
        <v>-1.5838776973190534</v>
      </c>
      <c r="F5" s="73">
        <f>RDI_Hargreaves!I8</f>
        <v>0.25937224686684957</v>
      </c>
    </row>
    <row r="6" spans="1:6">
      <c r="A6" s="27" t="s">
        <v>15</v>
      </c>
      <c r="B6" s="113">
        <f>RDI_Hargreaves!B9</f>
        <v>243.32</v>
      </c>
      <c r="C6" s="25">
        <f>RDI_Hargreaves!D9</f>
        <v>1115.0767458828504</v>
      </c>
      <c r="D6" s="28">
        <f>RDI_Hargreaves!G9</f>
        <v>0.21820919582297801</v>
      </c>
      <c r="E6" s="9">
        <f>RDI_Hargreaves!H9</f>
        <v>-1.5223010624612188</v>
      </c>
      <c r="F6" s="73">
        <f>RDI_Hargreaves!I9</f>
        <v>0.41456569677224964</v>
      </c>
    </row>
    <row r="7" spans="1:6">
      <c r="A7" s="27" t="s">
        <v>16</v>
      </c>
      <c r="B7" s="113">
        <f>RDI_Hargreaves!B10</f>
        <v>204.55999999999997</v>
      </c>
      <c r="C7" s="25">
        <f>RDI_Hargreaves!D10</f>
        <v>1101.4817952258429</v>
      </c>
      <c r="D7" s="28">
        <f>RDI_Hargreaves!G10</f>
        <v>0.18571346425027196</v>
      </c>
      <c r="E7" s="9">
        <f>RDI_Hargreaves!H10</f>
        <v>-1.6835503078653713</v>
      </c>
      <c r="F7" s="73">
        <f>RDI_Hargreaves!I10</f>
        <v>8.164360507461544E-3</v>
      </c>
    </row>
    <row r="8" spans="1:6">
      <c r="A8" s="27" t="s">
        <v>17</v>
      </c>
      <c r="B8" s="113">
        <f>RDI_Hargreaves!B11</f>
        <v>165.47999999999996</v>
      </c>
      <c r="C8" s="25">
        <f>RDI_Hargreaves!D11</f>
        <v>1082.4684134008407</v>
      </c>
      <c r="D8" s="28">
        <f>RDI_Hargreaves!G11</f>
        <v>0.15287282100001776</v>
      </c>
      <c r="E8" s="9">
        <f>RDI_Hargreaves!H11</f>
        <v>-1.8781489385513275</v>
      </c>
      <c r="F8" s="73">
        <f>RDI_Hargreaves!I11</f>
        <v>-0.48228843725821385</v>
      </c>
    </row>
    <row r="9" spans="1:6">
      <c r="A9" s="27" t="s">
        <v>18</v>
      </c>
      <c r="B9" s="113">
        <f>RDI_Hargreaves!B12</f>
        <v>345.12</v>
      </c>
      <c r="C9" s="25">
        <f>RDI_Hargreaves!D12</f>
        <v>1139.8180296890505</v>
      </c>
      <c r="D9" s="28">
        <f>RDI_Hargreaves!G12</f>
        <v>0.30278517360718615</v>
      </c>
      <c r="E9" s="9">
        <f>RDI_Hargreaves!H12</f>
        <v>-1.1947317229267949</v>
      </c>
      <c r="F9" s="73">
        <f>RDI_Hargreaves!I12</f>
        <v>1.2401485822766285</v>
      </c>
    </row>
    <row r="10" spans="1:6">
      <c r="A10" s="27" t="s">
        <v>19</v>
      </c>
      <c r="B10" s="113">
        <f>RDI_Hargreaves!B13</f>
        <v>139.11999999999998</v>
      </c>
      <c r="C10" s="25">
        <f>RDI_Hargreaves!D13</f>
        <v>1175.4261605416791</v>
      </c>
      <c r="D10" s="28">
        <f>RDI_Hargreaves!G13</f>
        <v>0.11835707309414351</v>
      </c>
      <c r="E10" s="9">
        <f>RDI_Hargreaves!H13</f>
        <v>-2.1340491805988826</v>
      </c>
      <c r="F10" s="73">
        <f>RDI_Hargreaves!I13</f>
        <v>-1.1272415349173668</v>
      </c>
    </row>
    <row r="11" spans="1:6">
      <c r="A11" s="27" t="s">
        <v>20</v>
      </c>
      <c r="B11" s="113">
        <f>RDI_Hargreaves!B14</f>
        <v>325.74000000000007</v>
      </c>
      <c r="C11" s="25">
        <f>RDI_Hargreaves!D14</f>
        <v>1116.542499419166</v>
      </c>
      <c r="D11" s="28">
        <f>RDI_Hargreaves!G14</f>
        <v>0.29173990257375115</v>
      </c>
      <c r="E11" s="9">
        <f>RDI_Hargreaves!H14</f>
        <v>-1.2318926182730146</v>
      </c>
      <c r="F11" s="73">
        <f>RDI_Hargreaves!I14</f>
        <v>1.1464908570100847</v>
      </c>
    </row>
    <row r="12" spans="1:6">
      <c r="A12" s="27" t="s">
        <v>21</v>
      </c>
      <c r="B12" s="113">
        <f>RDI_Hargreaves!B15</f>
        <v>157.76</v>
      </c>
      <c r="C12" s="25">
        <f>RDI_Hargreaves!D15</f>
        <v>1113.0950042945913</v>
      </c>
      <c r="D12" s="28">
        <f>RDI_Hargreaves!G15</f>
        <v>0.14173093886085514</v>
      </c>
      <c r="E12" s="9">
        <f>RDI_Hargreaves!H15</f>
        <v>-1.9538248155336164</v>
      </c>
      <c r="F12" s="73">
        <f>RDI_Hargreaves!I15</f>
        <v>-0.67301663230513431</v>
      </c>
    </row>
    <row r="13" spans="1:6">
      <c r="A13" s="27" t="s">
        <v>22</v>
      </c>
      <c r="B13" s="113">
        <f>RDI_Hargreaves!B16</f>
        <v>216.48</v>
      </c>
      <c r="C13" s="25">
        <f>RDI_Hargreaves!D16</f>
        <v>1101.3079330679291</v>
      </c>
      <c r="D13" s="28">
        <f>RDI_Hargreaves!G16</f>
        <v>0.19656627678777233</v>
      </c>
      <c r="E13" s="9">
        <f>RDI_Hargreaves!H16</f>
        <v>-1.6267556180893419</v>
      </c>
      <c r="F13" s="73">
        <f>RDI_Hargreaves!I16</f>
        <v>0.15130573000579009</v>
      </c>
    </row>
    <row r="14" spans="1:6">
      <c r="A14" s="27" t="s">
        <v>23</v>
      </c>
      <c r="B14" s="113">
        <f>RDI_Hargreaves!B17</f>
        <v>306.42</v>
      </c>
      <c r="C14" s="25">
        <f>RDI_Hargreaves!D17</f>
        <v>1114.621604960181</v>
      </c>
      <c r="D14" s="28">
        <f>RDI_Hargreaves!G17</f>
        <v>0.27490943889513664</v>
      </c>
      <c r="E14" s="9">
        <f>RDI_Hargreaves!H17</f>
        <v>-1.2913135486596288</v>
      </c>
      <c r="F14" s="73">
        <f>RDI_Hargreaves!I17</f>
        <v>0.99673049409681369</v>
      </c>
    </row>
    <row r="15" spans="1:6">
      <c r="A15" s="27" t="s">
        <v>24</v>
      </c>
      <c r="B15" s="113">
        <f>RDI_Hargreaves!B18</f>
        <v>311.8599999999999</v>
      </c>
      <c r="C15" s="25">
        <f>RDI_Hargreaves!D18</f>
        <v>1147.188083583088</v>
      </c>
      <c r="D15" s="28">
        <f>RDI_Hargreaves!G18</f>
        <v>0.27184731471926299</v>
      </c>
      <c r="E15" s="9">
        <f>RDI_Hargreaves!H18</f>
        <v>-1.3025147132419619</v>
      </c>
      <c r="F15" s="73">
        <f>RDI_Hargreaves!I18</f>
        <v>0.96849986118704401</v>
      </c>
    </row>
    <row r="16" spans="1:6">
      <c r="A16" s="27" t="s">
        <v>25</v>
      </c>
      <c r="B16" s="113">
        <f>RDI_Hargreaves!B19</f>
        <v>258.94</v>
      </c>
      <c r="C16" s="25">
        <f>RDI_Hargreaves!D19</f>
        <v>1144.3848356859523</v>
      </c>
      <c r="D16" s="28">
        <f>RDI_Hargreaves!G19</f>
        <v>0.22627003777517685</v>
      </c>
      <c r="E16" s="9">
        <f>RDI_Hargreaves!H19</f>
        <v>-1.4860261355715647</v>
      </c>
      <c r="F16" s="73">
        <f>RDI_Hargreaves!I19</f>
        <v>0.50599048901802623</v>
      </c>
    </row>
    <row r="17" spans="1:6">
      <c r="A17" s="27" t="s">
        <v>26</v>
      </c>
      <c r="B17" s="113">
        <f>RDI_Hargreaves!B20</f>
        <v>324.74</v>
      </c>
      <c r="C17" s="25">
        <f>RDI_Hargreaves!D20</f>
        <v>1078.0970156142275</v>
      </c>
      <c r="D17" s="28">
        <f>RDI_Hargreaves!G20</f>
        <v>0.30121593446298978</v>
      </c>
      <c r="E17" s="9">
        <f>RDI_Hargreaves!H20</f>
        <v>-1.1999278811921485</v>
      </c>
      <c r="F17" s="73">
        <f>RDI_Hargreaves!I20</f>
        <v>1.2270525478909156</v>
      </c>
    </row>
    <row r="18" spans="1:6">
      <c r="A18" s="27" t="s">
        <v>27</v>
      </c>
      <c r="B18" s="113">
        <f>RDI_Hargreaves!B21</f>
        <v>251.72</v>
      </c>
      <c r="C18" s="25">
        <f>RDI_Hargreaves!D21</f>
        <v>1107.8397574073354</v>
      </c>
      <c r="D18" s="28">
        <f>RDI_Hargreaves!G21</f>
        <v>0.22721697638753949</v>
      </c>
      <c r="E18" s="9">
        <f>RDI_Hargreaves!H21</f>
        <v>-1.4818498749109634</v>
      </c>
      <c r="F18" s="73">
        <f>RDI_Hargreaves!I21</f>
        <v>0.51651604471166379</v>
      </c>
    </row>
    <row r="19" spans="1:6">
      <c r="A19" s="27" t="s">
        <v>28</v>
      </c>
      <c r="B19" s="113">
        <f>RDI_Hargreaves!B22</f>
        <v>292.47999999999996</v>
      </c>
      <c r="C19" s="25">
        <f>RDI_Hargreaves!D22</f>
        <v>1086.4079093224141</v>
      </c>
      <c r="D19" s="28">
        <f>RDI_Hargreaves!G22</f>
        <v>0.26921748036832494</v>
      </c>
      <c r="E19" s="9">
        <f>RDI_Hargreaves!H22</f>
        <v>-1.3122357488162821</v>
      </c>
      <c r="F19" s="73">
        <f>RDI_Hargreaves!I22</f>
        <v>0.94399964205498255</v>
      </c>
    </row>
    <row r="20" spans="1:6">
      <c r="A20" s="27" t="s">
        <v>29</v>
      </c>
      <c r="B20" s="113">
        <f>RDI_Hargreaves!B23</f>
        <v>243.98</v>
      </c>
      <c r="C20" s="25">
        <f>RDI_Hargreaves!D23</f>
        <v>1110.6276924197359</v>
      </c>
      <c r="D20" s="28">
        <f>RDI_Hargreaves!G23</f>
        <v>0.21967757662195353</v>
      </c>
      <c r="E20" s="9">
        <f>RDI_Hargreaves!H23</f>
        <v>-1.5155943684237525</v>
      </c>
      <c r="F20" s="73">
        <f>RDI_Hargreaves!I23</f>
        <v>0.43146878002026084</v>
      </c>
    </row>
    <row r="21" spans="1:6">
      <c r="A21" s="27" t="s">
        <v>30</v>
      </c>
      <c r="B21" s="113">
        <f>RDI_Hargreaves!B24</f>
        <v>297.26</v>
      </c>
      <c r="C21" s="25">
        <f>RDI_Hargreaves!D24</f>
        <v>1099.4272257337198</v>
      </c>
      <c r="D21" s="28">
        <f>RDI_Hargreaves!G24</f>
        <v>0.27037715006704416</v>
      </c>
      <c r="E21" s="9">
        <f>RDI_Hargreaves!H24</f>
        <v>-1.3079374425739336</v>
      </c>
      <c r="F21" s="73">
        <f>RDI_Hargreaves!I24</f>
        <v>0.95483279290903755</v>
      </c>
    </row>
    <row r="22" spans="1:6">
      <c r="A22" s="27" t="s">
        <v>31</v>
      </c>
      <c r="B22" s="113">
        <f>RDI_Hargreaves!B25</f>
        <v>153.89999999999998</v>
      </c>
      <c r="C22" s="25">
        <f>RDI_Hargreaves!D25</f>
        <v>1100.9982389744521</v>
      </c>
      <c r="D22" s="28">
        <f>RDI_Hargreaves!G25</f>
        <v>0.13978223992742564</v>
      </c>
      <c r="E22" s="9">
        <f>RDI_Hargreaves!H25</f>
        <v>-1.9676694963983223</v>
      </c>
      <c r="F22" s="73">
        <f>RDI_Hargreaves!I25</f>
        <v>-0.707909799026466</v>
      </c>
    </row>
    <row r="23" spans="1:6">
      <c r="A23" s="27" t="s">
        <v>32</v>
      </c>
      <c r="B23" s="113">
        <f>RDI_Hargreaves!B26</f>
        <v>277.26000000000005</v>
      </c>
      <c r="C23" s="25">
        <f>RDI_Hargreaves!D26</f>
        <v>1122.833690604828</v>
      </c>
      <c r="D23" s="28">
        <f>RDI_Hargreaves!G26</f>
        <v>0.2469288215342475</v>
      </c>
      <c r="E23" s="9">
        <f>RDI_Hargreaves!H26</f>
        <v>-1.3986551558097915</v>
      </c>
      <c r="F23" s="73">
        <f>RDI_Hargreaves!I26</f>
        <v>0.72619420430954595</v>
      </c>
    </row>
    <row r="24" spans="1:6">
      <c r="A24" s="27" t="s">
        <v>33</v>
      </c>
      <c r="B24" s="113">
        <f>RDI_Hargreaves!B27</f>
        <v>165.38</v>
      </c>
      <c r="C24" s="25">
        <f>RDI_Hargreaves!D27</f>
        <v>1084.0285222281516</v>
      </c>
      <c r="D24" s="28">
        <f>RDI_Hargreaves!G27</f>
        <v>0.15256056146942695</v>
      </c>
      <c r="E24" s="9">
        <f>RDI_Hargreaves!H27</f>
        <v>-1.8801936373780059</v>
      </c>
      <c r="F24" s="73">
        <f>RDI_Hargreaves!I27</f>
        <v>-0.48744175337661455</v>
      </c>
    </row>
    <row r="25" spans="1:6">
      <c r="A25" s="27" t="s">
        <v>34</v>
      </c>
      <c r="B25" s="113">
        <f>RDI_Hargreaves!B28</f>
        <v>259.08000000000004</v>
      </c>
      <c r="C25" s="25">
        <f>RDI_Hargreaves!D28</f>
        <v>1135.0926213331607</v>
      </c>
      <c r="D25" s="28">
        <f>RDI_Hargreaves!G28</f>
        <v>0.22824569125972458</v>
      </c>
      <c r="E25" s="9">
        <f>RDI_Hargreaves!H28</f>
        <v>-1.4773326369701243</v>
      </c>
      <c r="F25" s="73">
        <f>RDI_Hargreaves!I28</f>
        <v>0.527900975728127</v>
      </c>
    </row>
    <row r="26" spans="1:6">
      <c r="A26" s="27" t="s">
        <v>35</v>
      </c>
      <c r="B26" s="113">
        <f>RDI_Hargreaves!B29</f>
        <v>172.56</v>
      </c>
      <c r="C26" s="25">
        <f>RDI_Hargreaves!D29</f>
        <v>1092.2257046982579</v>
      </c>
      <c r="D26" s="28">
        <f>RDI_Hargreaves!G29</f>
        <v>0.15798932332184218</v>
      </c>
      <c r="E26" s="9">
        <f>RDI_Hargreaves!H29</f>
        <v>-1.8452278221507812</v>
      </c>
      <c r="F26" s="73">
        <f>RDI_Hargreaves!I29</f>
        <v>-0.39931635473480565</v>
      </c>
    </row>
    <row r="27" spans="1:6">
      <c r="A27" s="27" t="s">
        <v>36</v>
      </c>
      <c r="B27" s="113">
        <f>RDI_Hargreaves!B30</f>
        <v>246.44000000000003</v>
      </c>
      <c r="C27" s="25">
        <f>RDI_Hargreaves!D30</f>
        <v>1102.5739980847127</v>
      </c>
      <c r="D27" s="28">
        <f>RDI_Hargreaves!G30</f>
        <v>0.22351334280337853</v>
      </c>
      <c r="E27" s="9">
        <f>RDI_Hargreaves!H30</f>
        <v>-1.4982841673664729</v>
      </c>
      <c r="F27" s="73">
        <f>RDI_Hargreaves!I30</f>
        <v>0.47509620179862921</v>
      </c>
    </row>
    <row r="28" spans="1:6">
      <c r="A28" s="27" t="s">
        <v>37</v>
      </c>
      <c r="B28" s="113">
        <f>RDI_Hargreaves!B31</f>
        <v>272.96000000000004</v>
      </c>
      <c r="C28" s="25">
        <f>RDI_Hargreaves!D31</f>
        <v>1054.17586335282</v>
      </c>
      <c r="D28" s="28">
        <f>RDI_Hargreaves!G31</f>
        <v>0.25893212839444762</v>
      </c>
      <c r="E28" s="9">
        <f>RDI_Hargreaves!H31</f>
        <v>-1.3511893041554537</v>
      </c>
      <c r="F28" s="73">
        <f>RDI_Hargreaves!I31</f>
        <v>0.84582382174385073</v>
      </c>
    </row>
    <row r="29" spans="1:6">
      <c r="A29" s="27" t="s">
        <v>38</v>
      </c>
      <c r="B29" s="113">
        <f>RDI_Hargreaves!B32</f>
        <v>263.39999999999998</v>
      </c>
      <c r="C29" s="25">
        <f>RDI_Hargreaves!D32</f>
        <v>1126.555341286843</v>
      </c>
      <c r="D29" s="28">
        <f>RDI_Hargreaves!G32</f>
        <v>0.23381008490814406</v>
      </c>
      <c r="E29" s="9">
        <f>RDI_Hargreaves!H32</f>
        <v>-1.4532460961090738</v>
      </c>
      <c r="F29" s="73">
        <f>RDI_Hargreaves!I32</f>
        <v>0.58860701107975189</v>
      </c>
    </row>
    <row r="30" spans="1:6">
      <c r="A30" s="27" t="s">
        <v>39</v>
      </c>
      <c r="B30" s="113">
        <f>RDI_Hargreaves!B33</f>
        <v>219.67999999999998</v>
      </c>
      <c r="C30" s="25">
        <f>RDI_Hargreaves!D33</f>
        <v>1112.6094761566205</v>
      </c>
      <c r="D30" s="28">
        <f>RDI_Hargreaves!G33</f>
        <v>0.19744573878595648</v>
      </c>
      <c r="E30" s="9">
        <f>RDI_Hargreaves!H33</f>
        <v>-1.6222914727132685</v>
      </c>
      <c r="F30" s="73">
        <f>RDI_Hargreaves!I33</f>
        <v>0.16255685023006988</v>
      </c>
    </row>
    <row r="31" spans="1:6">
      <c r="A31" s="27" t="s">
        <v>40</v>
      </c>
      <c r="B31" s="113">
        <f>RDI_Hargreaves!B34</f>
        <v>201.15999999999997</v>
      </c>
      <c r="C31" s="25">
        <f>RDI_Hargreaves!D34</f>
        <v>1107.8465131180226</v>
      </c>
      <c r="D31" s="28">
        <f>RDI_Hargreaves!G34</f>
        <v>0.18157749978725593</v>
      </c>
      <c r="E31" s="9">
        <f>RDI_Hargreaves!H34</f>
        <v>-1.7060727203410768</v>
      </c>
      <c r="F31" s="73">
        <f>RDI_Hargreaves!I34</f>
        <v>-4.8599554902450472E-2</v>
      </c>
    </row>
    <row r="32" spans="1:6">
      <c r="A32" s="27" t="s">
        <v>41</v>
      </c>
      <c r="B32" s="113">
        <f>RDI_Hargreaves!B35</f>
        <v>268.7</v>
      </c>
      <c r="C32" s="25">
        <f>RDI_Hargreaves!D35</f>
        <v>1080.406142659582</v>
      </c>
      <c r="D32" s="28">
        <f>RDI_Hargreaves!G35</f>
        <v>0.24870276962564705</v>
      </c>
      <c r="E32" s="9">
        <f>RDI_Hargreaves!H35</f>
        <v>-1.3914967918228571</v>
      </c>
      <c r="F32" s="73">
        <f>RDI_Hargreaves!I35</f>
        <v>0.74423564495299432</v>
      </c>
    </row>
    <row r="33" spans="1:6">
      <c r="A33" s="27" t="s">
        <v>42</v>
      </c>
      <c r="B33" s="113">
        <f>RDI_Hargreaves!B36</f>
        <v>72.799999999999983</v>
      </c>
      <c r="C33" s="25">
        <f>RDI_Hargreaves!D36</f>
        <v>1128.1943252339649</v>
      </c>
      <c r="D33" s="28">
        <f>RDI_Hargreaves!G36</f>
        <v>6.4527890605107163E-2</v>
      </c>
      <c r="E33" s="9">
        <f>RDI_Hargreaves!H36</f>
        <v>-2.7406577361614639</v>
      </c>
      <c r="F33" s="73">
        <f>RDI_Hargreaves!I36</f>
        <v>-2.6560953720463147</v>
      </c>
    </row>
    <row r="34" spans="1:6">
      <c r="A34" s="27" t="s">
        <v>43</v>
      </c>
      <c r="B34" s="113">
        <f>RDI_Hargreaves!B37</f>
        <v>149.04</v>
      </c>
      <c r="C34" s="25">
        <f>RDI_Hargreaves!D37</f>
        <v>1157.0521897882718</v>
      </c>
      <c r="D34" s="28">
        <f>RDI_Hargreaves!G37</f>
        <v>0.1288100928509307</v>
      </c>
      <c r="E34" s="9">
        <f>RDI_Hargreaves!H37</f>
        <v>-2.0494161077380468</v>
      </c>
      <c r="F34" s="73">
        <f>RDI_Hargreaves!I37</f>
        <v>-0.91393824896007902</v>
      </c>
    </row>
    <row r="35" spans="1:6">
      <c r="A35" s="27" t="s">
        <v>44</v>
      </c>
      <c r="B35" s="113">
        <f>RDI_Hargreaves!B38</f>
        <v>72.22</v>
      </c>
      <c r="C35" s="25">
        <f>RDI_Hargreaves!D38</f>
        <v>1097.1506668854524</v>
      </c>
      <c r="D35" s="28">
        <f>RDI_Hargreaves!G38</f>
        <v>6.5825052273827858E-2</v>
      </c>
      <c r="E35" s="9">
        <f>RDI_Hargreaves!H38</f>
        <v>-2.7207547794667279</v>
      </c>
      <c r="F35" s="73">
        <f>RDI_Hargreaves!I38</f>
        <v>-2.6059333500406443</v>
      </c>
    </row>
    <row r="36" spans="1:6">
      <c r="A36" s="27" t="s">
        <v>45</v>
      </c>
      <c r="B36" s="113">
        <f>RDI_Hargreaves!B39</f>
        <v>262.32000000000005</v>
      </c>
      <c r="C36" s="25">
        <f>RDI_Hargreaves!D39</f>
        <v>1123.8011934969836</v>
      </c>
      <c r="D36" s="28">
        <f>RDI_Hargreaves!G39</f>
        <v>0.23342206923960179</v>
      </c>
      <c r="E36" s="9">
        <f>RDI_Hargreaves!H39</f>
        <v>-1.4549070081601689</v>
      </c>
      <c r="F36" s="73">
        <f>RDI_Hargreaves!I39</f>
        <v>0.58442096434637625</v>
      </c>
    </row>
    <row r="37" spans="1:6">
      <c r="A37" s="27" t="s">
        <v>46</v>
      </c>
      <c r="B37" s="113">
        <f>RDI_Hargreaves!B40</f>
        <v>210.14000000000004</v>
      </c>
      <c r="C37" s="25">
        <f>RDI_Hargreaves!D40</f>
        <v>1127.4851274326315</v>
      </c>
      <c r="D37" s="28">
        <f>RDI_Hargreaves!G40</f>
        <v>0.18637939861655173</v>
      </c>
      <c r="E37" s="9">
        <f>RDI_Hargreaves!H40</f>
        <v>-1.6799709052820935</v>
      </c>
      <c r="F37" s="73">
        <f>RDI_Hargreaves!I40</f>
        <v>1.7185636788338211E-2</v>
      </c>
    </row>
    <row r="38" spans="1:6">
      <c r="A38" s="27" t="s">
        <v>47</v>
      </c>
      <c r="B38" s="113">
        <f>RDI_Hargreaves!B41</f>
        <v>84.66</v>
      </c>
      <c r="C38" s="25">
        <f>RDI_Hargreaves!D41</f>
        <v>1172.5644441302466</v>
      </c>
      <c r="D38" s="28">
        <f>RDI_Hargreaves!G41</f>
        <v>7.2200722462462882E-2</v>
      </c>
      <c r="E38" s="9">
        <f>RDI_Hargreaves!H41</f>
        <v>-2.6283052267281173</v>
      </c>
      <c r="F38" s="73">
        <f>RDI_Hargreaves!I41</f>
        <v>-2.3729299541122821</v>
      </c>
    </row>
    <row r="39" spans="1:6">
      <c r="A39" s="27" t="s">
        <v>48</v>
      </c>
      <c r="B39" s="113">
        <f>RDI_Hargreaves!B42</f>
        <v>210.1</v>
      </c>
      <c r="C39" s="25">
        <f>RDI_Hargreaves!D42</f>
        <v>1085.9684706549285</v>
      </c>
      <c r="D39" s="28">
        <f>RDI_Hargreaves!G42</f>
        <v>0.19346786364183519</v>
      </c>
      <c r="E39" s="9">
        <f>RDI_Hargreaves!H42</f>
        <v>-1.6426438596753672</v>
      </c>
      <c r="F39" s="73">
        <f>RDI_Hargreaves!I42</f>
        <v>0.11126211556731794</v>
      </c>
    </row>
    <row r="40" spans="1:6">
      <c r="A40" s="27" t="s">
        <v>49</v>
      </c>
      <c r="B40" s="113">
        <f>RDI_Hargreaves!B43</f>
        <v>112.78</v>
      </c>
      <c r="C40" s="25">
        <f>RDI_Hargreaves!D43</f>
        <v>1110.2215725710573</v>
      </c>
      <c r="D40" s="28">
        <f>RDI_Hargreaves!G43</f>
        <v>0.10158332605519765</v>
      </c>
      <c r="E40" s="9">
        <f>RDI_Hargreaves!H43</f>
        <v>-2.2868758709358152</v>
      </c>
      <c r="F40" s="73">
        <f>RDI_Hargreaves!I43</f>
        <v>-1.5124152516326634</v>
      </c>
    </row>
    <row r="41" spans="1:6">
      <c r="A41" s="27" t="s">
        <v>50</v>
      </c>
      <c r="B41" s="113">
        <f>RDI_Hargreaves!B44</f>
        <v>143.79999999999998</v>
      </c>
      <c r="C41" s="25">
        <f>RDI_Hargreaves!D44</f>
        <v>1121.5747371131195</v>
      </c>
      <c r="D41" s="28">
        <f>RDI_Hargreaves!G44</f>
        <v>0.12821258828469551</v>
      </c>
      <c r="E41" s="9">
        <f>RDI_Hargreaves!H44</f>
        <v>-2.0540655467678133</v>
      </c>
      <c r="F41" s="73">
        <f>RDI_Hargreaves!I44</f>
        <v>-0.92565637036798287</v>
      </c>
    </row>
    <row r="42" spans="1:6">
      <c r="A42" s="27" t="s">
        <v>51</v>
      </c>
      <c r="B42" s="113">
        <f>RDI_Hargreaves!B45</f>
        <v>163.83999999999997</v>
      </c>
      <c r="C42" s="25">
        <f>RDI_Hargreaves!D45</f>
        <v>1178.4062264676525</v>
      </c>
      <c r="D42" s="28">
        <f>RDI_Hargreaves!G45</f>
        <v>0.13903524635228787</v>
      </c>
      <c r="E42" s="9">
        <f>RDI_Hargreaves!H45</f>
        <v>-1.9730278071153384</v>
      </c>
      <c r="F42" s="73">
        <f>RDI_Hargreaves!I45</f>
        <v>-0.72141451112641608</v>
      </c>
    </row>
    <row r="43" spans="1:6">
      <c r="A43" s="27" t="s">
        <v>52</v>
      </c>
      <c r="B43" s="113">
        <f>RDI_Hargreaves!B46</f>
        <v>180.64000000000001</v>
      </c>
      <c r="C43" s="25">
        <f>RDI_Hargreaves!D46</f>
        <v>1115.333585715596</v>
      </c>
      <c r="D43" s="28">
        <f>RDI_Hargreaves!G46</f>
        <v>0.16196051326124258</v>
      </c>
      <c r="E43" s="9">
        <f>RDI_Hargreaves!H46</f>
        <v>-1.8204027187614384</v>
      </c>
      <c r="F43" s="73">
        <f>RDI_Hargreaves!I46</f>
        <v>-0.33674889796901669</v>
      </c>
    </row>
    <row r="44" spans="1:6">
      <c r="A44" s="27" t="s">
        <v>53</v>
      </c>
      <c r="B44" s="113">
        <f>RDI_Hargreaves!B47</f>
        <v>217.10000000000002</v>
      </c>
      <c r="C44" s="25">
        <f>RDI_Hargreaves!D47</f>
        <v>1081.8865195536284</v>
      </c>
      <c r="D44" s="28">
        <f>RDI_Hargreaves!G47</f>
        <v>0.200667996204974</v>
      </c>
      <c r="E44" s="9">
        <f>RDI_Hargreaves!H47</f>
        <v>-1.6061034967571923</v>
      </c>
      <c r="F44" s="73">
        <f>RDI_Hargreaves!I47</f>
        <v>0.20335589424098949</v>
      </c>
    </row>
    <row r="45" spans="1:6">
      <c r="A45" s="27" t="s">
        <v>54</v>
      </c>
      <c r="B45" s="113">
        <f>RDI_Hargreaves!B48</f>
        <v>175.32</v>
      </c>
      <c r="C45" s="25">
        <f>RDI_Hargreaves!D48</f>
        <v>1102.0444746951418</v>
      </c>
      <c r="D45" s="28">
        <f>RDI_Hargreaves!G48</f>
        <v>0.15908613855942494</v>
      </c>
      <c r="E45" s="9">
        <f>RDI_Hargreaves!H48</f>
        <v>-1.8383094715104433</v>
      </c>
      <c r="F45" s="73">
        <f>RDI_Hargreaves!I48</f>
        <v>-0.38187982696728251</v>
      </c>
    </row>
    <row r="46" spans="1:6">
      <c r="A46" s="27" t="s">
        <v>55</v>
      </c>
      <c r="B46" s="113">
        <f>RDI_Hargreaves!B49</f>
        <v>323.23999999999995</v>
      </c>
      <c r="C46" s="25">
        <f>RDI_Hargreaves!D49</f>
        <v>1108.138250265443</v>
      </c>
      <c r="D46" s="28">
        <f>RDI_Hargreaves!G49</f>
        <v>0.29169645567470587</v>
      </c>
      <c r="E46" s="9">
        <f>RDI_Hargreaves!H49</f>
        <v>-1.2320415527660791</v>
      </c>
      <c r="F46" s="73">
        <f>RDI_Hargreaves!I49</f>
        <v>1.1461154929155388</v>
      </c>
    </row>
    <row r="47" spans="1:6">
      <c r="A47" s="27" t="s">
        <v>56</v>
      </c>
      <c r="B47" s="113">
        <f>RDI_Hargreaves!B50</f>
        <v>196.09999999999997</v>
      </c>
      <c r="C47" s="25">
        <f>RDI_Hargreaves!D50</f>
        <v>1128.8803475803627</v>
      </c>
      <c r="D47" s="28">
        <f>RDI_Hargreaves!G50</f>
        <v>0.17371194424663328</v>
      </c>
      <c r="E47" s="9">
        <f>RDI_Hargreaves!H50</f>
        <v>-1.7503568444455724</v>
      </c>
      <c r="F47" s="73">
        <f>RDI_Hargreaves!I50</f>
        <v>-0.16021016843602079</v>
      </c>
    </row>
    <row r="48" spans="1:6">
      <c r="A48" s="27" t="s">
        <v>57</v>
      </c>
      <c r="B48" s="113">
        <f>RDI_Hargreaves!B51</f>
        <v>171.79999999999995</v>
      </c>
      <c r="C48" s="25">
        <f>RDI_Hargreaves!D51</f>
        <v>1165.9861435357989</v>
      </c>
      <c r="D48" s="28">
        <f>RDI_Hargreaves!G51</f>
        <v>0.14734308889728692</v>
      </c>
      <c r="E48" s="9">
        <f>RDI_Hargreaves!H51</f>
        <v>-1.9149914735296352</v>
      </c>
      <c r="F48" s="73">
        <f>RDI_Hargreaves!I51</f>
        <v>-0.57514378928816423</v>
      </c>
    </row>
    <row r="49" spans="1:6">
      <c r="A49" s="27" t="s">
        <v>58</v>
      </c>
      <c r="B49" s="113">
        <f>RDI_Hargreaves!B52</f>
        <v>105.25999999999999</v>
      </c>
      <c r="C49" s="25">
        <f>RDI_Hargreaves!D52</f>
        <v>1174.3989003748984</v>
      </c>
      <c r="D49" s="28">
        <f>RDI_Hargreaves!G52</f>
        <v>8.9628830516103417E-2</v>
      </c>
      <c r="E49" s="9">
        <f>RDI_Hargreaves!H52</f>
        <v>-2.4120782416049042</v>
      </c>
      <c r="F49" s="73">
        <f>RDI_Hargreaves!I52</f>
        <v>-1.8279665623746533</v>
      </c>
    </row>
    <row r="50" spans="1:6">
      <c r="A50" s="27" t="s">
        <v>59</v>
      </c>
      <c r="B50" s="113">
        <f>RDI_Hargreaves!B53</f>
        <v>186.65999999999997</v>
      </c>
      <c r="C50" s="25">
        <f>RDI_Hargreaves!D53</f>
        <v>1130.5827892011616</v>
      </c>
      <c r="D50" s="28">
        <f>RDI_Hargreaves!G53</f>
        <v>0.16510069123897483</v>
      </c>
      <c r="E50" s="9">
        <f>RDI_Hargreaves!H53</f>
        <v>-1.8011997412751475</v>
      </c>
      <c r="F50" s="73">
        <f>RDI_Hargreaves!I53</f>
        <v>-0.28835105467287492</v>
      </c>
    </row>
    <row r="51" spans="1:6">
      <c r="A51" s="27" t="s">
        <v>60</v>
      </c>
      <c r="B51" s="113">
        <f>RDI_Hargreaves!B54</f>
        <v>230.06</v>
      </c>
      <c r="C51" s="25">
        <f>RDI_Hargreaves!D54</f>
        <v>1172.9679915947847</v>
      </c>
      <c r="D51" s="28">
        <f>RDI_Hargreaves!G54</f>
        <v>0.19613493432775347</v>
      </c>
      <c r="E51" s="9">
        <f>RDI_Hargreaves!H54</f>
        <v>-1.6289524161703171</v>
      </c>
      <c r="F51" s="73">
        <f>RDI_Hargreaves!I54</f>
        <v>0.14576907354966481</v>
      </c>
    </row>
    <row r="52" spans="1:6">
      <c r="A52" s="27" t="s">
        <v>61</v>
      </c>
      <c r="B52" s="113">
        <f>RDI_Hargreaves!B55</f>
        <v>170.48</v>
      </c>
      <c r="C52" s="25">
        <f>RDI_Hargreaves!D55</f>
        <v>1094.2137676785594</v>
      </c>
      <c r="D52" s="28">
        <f>RDI_Hargreaves!G55</f>
        <v>0.15580136627387134</v>
      </c>
      <c r="E52" s="9">
        <f>RDI_Hargreaves!H55</f>
        <v>-1.8591733761752667</v>
      </c>
      <c r="F52" s="73">
        <f>RDI_Hargreaves!I55</f>
        <v>-0.43446375512293639</v>
      </c>
    </row>
    <row r="53" spans="1:6">
      <c r="A53" s="27" t="s">
        <v>62</v>
      </c>
      <c r="B53" s="113">
        <f>RDI_Hargreaves!B56</f>
        <v>332.34</v>
      </c>
      <c r="C53" s="25">
        <f>RDI_Hargreaves!D56</f>
        <v>1081.7582688848192</v>
      </c>
      <c r="D53" s="28">
        <f>RDI_Hargreaves!G56</f>
        <v>0.30722205649752793</v>
      </c>
      <c r="E53" s="9">
        <f>RDI_Hargreaves!H56</f>
        <v>-1.1801844817914515</v>
      </c>
      <c r="F53" s="73">
        <f>RDI_Hargreaves!I56</f>
        <v>1.2768124328363744</v>
      </c>
    </row>
    <row r="54" spans="1:6">
      <c r="A54" s="27" t="s">
        <v>63</v>
      </c>
      <c r="B54" s="113">
        <f>RDI_Hargreaves!B57</f>
        <v>491.14000000000004</v>
      </c>
      <c r="C54" s="25">
        <f>RDI_Hargreaves!D57</f>
        <v>1076.0361755169117</v>
      </c>
      <c r="D54" s="28">
        <f>RDI_Hargreaves!G57</f>
        <v>0.45643446863119053</v>
      </c>
      <c r="E54" s="9">
        <f>RDI_Hargreaves!H57</f>
        <v>-0.78431014099055452</v>
      </c>
      <c r="F54" s="73">
        <f>RDI_Hargreaves!I57</f>
        <v>2.274546473024841</v>
      </c>
    </row>
    <row r="55" spans="1:6">
      <c r="A55" s="27" t="s">
        <v>64</v>
      </c>
      <c r="B55" s="113">
        <f>RDI_Hargreaves!B58</f>
        <v>105.35999999999999</v>
      </c>
      <c r="C55" s="25">
        <f>RDI_Hargreaves!D58</f>
        <v>1145.3501731937279</v>
      </c>
      <c r="D55" s="28">
        <f>RDI_Hargreaves!G58</f>
        <v>9.1989334324026936E-2</v>
      </c>
      <c r="E55" s="9">
        <f>RDI_Hargreaves!H58</f>
        <v>-2.3860826399142216</v>
      </c>
      <c r="F55" s="73">
        <f>RDI_Hargreaves!I58</f>
        <v>-1.7624490634392533</v>
      </c>
    </row>
    <row r="56" spans="1:6">
      <c r="A56" s="27" t="s">
        <v>65</v>
      </c>
      <c r="B56" s="113">
        <f>RDI_Hargreaves!B59</f>
        <v>191.68</v>
      </c>
      <c r="C56" s="25">
        <f>RDI_Hargreaves!D59</f>
        <v>1090.2798545827261</v>
      </c>
      <c r="D56" s="28">
        <f>RDI_Hargreaves!G59</f>
        <v>0.17580807275702634</v>
      </c>
      <c r="E56" s="9">
        <f>RDI_Hargreaves!H59</f>
        <v>-1.7383623746657531</v>
      </c>
      <c r="F56" s="73">
        <f>RDI_Hargreaves!I59</f>
        <v>-0.12998014451194814</v>
      </c>
    </row>
    <row r="57" spans="1:6">
      <c r="A57" s="27" t="s">
        <v>66</v>
      </c>
      <c r="B57" s="113">
        <f>RDI_Hargreaves!B60</f>
        <v>142.76</v>
      </c>
      <c r="C57" s="25">
        <f>RDI_Hargreaves!D60</f>
        <v>1121.4888642266076</v>
      </c>
      <c r="D57" s="28">
        <f>RDI_Hargreaves!G60</f>
        <v>0.1272950669005965</v>
      </c>
      <c r="E57" s="9">
        <f>RDI_Hargreaves!H60</f>
        <v>-2.0612475259324379</v>
      </c>
      <c r="F57" s="73">
        <f>RDI_Hargreaves!I60</f>
        <v>-0.94375732905596776</v>
      </c>
    </row>
    <row r="58" spans="1:6">
      <c r="A58" s="27" t="s">
        <v>67</v>
      </c>
      <c r="B58" s="113">
        <f>RDI_Hargreaves!B61</f>
        <v>270.39999999999998</v>
      </c>
      <c r="C58" s="25">
        <f>RDI_Hargreaves!D61</f>
        <v>1099.3933742785175</v>
      </c>
      <c r="D58" s="28">
        <f>RDI_Hargreaves!G61</f>
        <v>0.24595381992132831</v>
      </c>
      <c r="E58" s="9">
        <f>RDI_Hargreaves!H61</f>
        <v>-1.4026114845691497</v>
      </c>
      <c r="F58" s="73">
        <f>RDI_Hargreaves!I61</f>
        <v>0.71622294961947841</v>
      </c>
    </row>
    <row r="59" spans="1:6">
      <c r="A59" s="27" t="s">
        <v>68</v>
      </c>
      <c r="B59" s="113">
        <f>RDI_Hargreaves!B62</f>
        <v>162.38</v>
      </c>
      <c r="C59" s="25">
        <f>RDI_Hargreaves!D62</f>
        <v>1124.1285277389186</v>
      </c>
      <c r="D59" s="28">
        <f>RDI_Hargreaves!G62</f>
        <v>0.14444967456400423</v>
      </c>
      <c r="E59" s="9">
        <f>RDI_Hargreaves!H62</f>
        <v>-1.9348241050042116</v>
      </c>
      <c r="F59" s="73">
        <f>RDI_Hargreaves!I62</f>
        <v>-0.62512856852054766</v>
      </c>
    </row>
    <row r="60" spans="1:6">
      <c r="A60" s="27" t="s">
        <v>69</v>
      </c>
      <c r="B60" s="113">
        <f>RDI_Hargreaves!B63</f>
        <v>162.44</v>
      </c>
      <c r="C60" s="25">
        <f>RDI_Hargreaves!D63</f>
        <v>1164.012389341272</v>
      </c>
      <c r="D60" s="28">
        <f>RDI_Hargreaves!G63</f>
        <v>0.13955177924860979</v>
      </c>
      <c r="E60" s="9">
        <f>RDI_Hargreaves!H63</f>
        <v>-1.9693195691806209</v>
      </c>
      <c r="F60" s="73">
        <f>RDI_Hargreaves!I63</f>
        <v>-0.71206852722379521</v>
      </c>
    </row>
    <row r="61" spans="1:6">
      <c r="A61" s="27" t="s">
        <v>70</v>
      </c>
      <c r="B61" s="113">
        <f>RDI_Hargreaves!B64</f>
        <v>168.26</v>
      </c>
      <c r="C61" s="25">
        <f>RDI_Hargreaves!D64</f>
        <v>1164.9992656029049</v>
      </c>
      <c r="D61" s="28">
        <f>RDI_Hargreaves!G64</f>
        <v>0.14442927559522784</v>
      </c>
      <c r="E61" s="9">
        <f>RDI_Hargreaves!H64</f>
        <v>-1.9349653334931622</v>
      </c>
      <c r="F61" s="73">
        <f>RDI_Hargreaves!I64</f>
        <v>-0.62548451094052193</v>
      </c>
    </row>
    <row r="62" spans="1:6">
      <c r="A62" s="27" t="s">
        <v>71</v>
      </c>
      <c r="B62" s="113">
        <f>RDI_Hargreaves!B65</f>
        <v>312.8</v>
      </c>
      <c r="C62" s="25">
        <f>RDI_Hargreaves!D65</f>
        <v>1115.9737484886002</v>
      </c>
      <c r="D62" s="28">
        <f>RDI_Hargreaves!G65</f>
        <v>0.28029333165196341</v>
      </c>
      <c r="E62" s="9">
        <f>RDI_Hargreaves!H65</f>
        <v>-1.2719186111337561</v>
      </c>
      <c r="F62" s="73">
        <f>RDI_Hargreaves!I65</f>
        <v>1.0456121400699845</v>
      </c>
    </row>
    <row r="63" spans="1:6">
      <c r="A63" s="27" t="s">
        <v>72</v>
      </c>
      <c r="B63" s="113">
        <f>RDI_Hargreaves!B66</f>
        <v>491.4</v>
      </c>
      <c r="C63" s="25">
        <f>RDI_Hargreaves!D66</f>
        <v>1127.0698159854473</v>
      </c>
      <c r="D63" s="28">
        <f>RDI_Hargreaves!G66</f>
        <v>0.43599783529855873</v>
      </c>
      <c r="E63" s="9">
        <f>RDI_Hargreaves!H66</f>
        <v>-0.83011800055699048</v>
      </c>
      <c r="F63" s="73">
        <f>RDI_Hargreaves!I66</f>
        <v>2.1590955430526138</v>
      </c>
    </row>
    <row r="64" spans="1:6">
      <c r="A64" s="27" t="s">
        <v>73</v>
      </c>
      <c r="B64" s="113">
        <f>RDI_Hargreaves!B67</f>
        <v>221.59999999999997</v>
      </c>
      <c r="C64" s="25">
        <f>RDI_Hargreaves!D67</f>
        <v>1202.7145399532578</v>
      </c>
      <c r="D64" s="28">
        <f>RDI_Hargreaves!G67</f>
        <v>0.18424987196763432</v>
      </c>
      <c r="E64" s="9">
        <f>RDI_Hargreaves!H67</f>
        <v>-1.6914624427968712</v>
      </c>
      <c r="F64" s="73">
        <f>RDI_Hargreaves!I67</f>
        <v>-1.1776831780350907E-2</v>
      </c>
    </row>
    <row r="65" spans="1:6">
      <c r="A65" s="29" t="s">
        <v>80</v>
      </c>
      <c r="B65" s="113">
        <f>RDI_Hargreaves!B68</f>
        <v>149</v>
      </c>
      <c r="C65" s="25">
        <f>RDI_Hargreaves!D68</f>
        <v>1214.2287046830374</v>
      </c>
      <c r="D65" s="28">
        <f>RDI_Hargreaves!G68</f>
        <v>0.12271164355227049</v>
      </c>
      <c r="E65" s="9">
        <f>RDI_Hargreaves!H68</f>
        <v>-2.0979180372909352</v>
      </c>
      <c r="F65" s="73">
        <f>RDI_Hargreaves!I68</f>
        <v>-1.0361791247688958</v>
      </c>
    </row>
    <row r="66" spans="1:6">
      <c r="A66" s="27" t="s">
        <v>74</v>
      </c>
      <c r="B66" s="113">
        <f>RDI_Hargreaves!B69</f>
        <v>342</v>
      </c>
      <c r="C66" s="25">
        <f>RDI_Hargreaves!D69</f>
        <v>1192.0948325806501</v>
      </c>
      <c r="D66" s="28">
        <f>RDI_Hargreaves!G69</f>
        <v>0.28688992742266778</v>
      </c>
      <c r="E66" s="9">
        <f>RDI_Hargreaves!H69</f>
        <v>-1.2486566649322595</v>
      </c>
      <c r="F66" s="73">
        <f>RDI_Hargreaves!I69</f>
        <v>1.1042399246324071</v>
      </c>
    </row>
    <row r="67" spans="1:6">
      <c r="A67" s="27" t="s">
        <v>75</v>
      </c>
      <c r="B67" s="113">
        <f>RDI_Hargreaves!B70</f>
        <v>256.18</v>
      </c>
      <c r="C67" s="25">
        <f>RDI_Hargreaves!D70</f>
        <v>1174.6405695657718</v>
      </c>
      <c r="D67" s="28">
        <f>RDI_Hargreaves!G70</f>
        <v>0.2180922459495008</v>
      </c>
      <c r="E67" s="9">
        <f>RDI_Hargreaves!H70</f>
        <v>-1.5228371591369623</v>
      </c>
      <c r="F67" s="73">
        <f>RDI_Hargreaves!I70</f>
        <v>0.41321455615237757</v>
      </c>
    </row>
    <row r="68" spans="1:6">
      <c r="A68" s="27" t="s">
        <v>76</v>
      </c>
      <c r="B68" s="113">
        <f>RDI_Hargreaves!B71</f>
        <v>180.64000000000001</v>
      </c>
      <c r="C68" s="25">
        <f>RDI_Hargreaves!D71</f>
        <v>1174.4811327092079</v>
      </c>
      <c r="D68" s="28">
        <f>RDI_Hargreaves!G71</f>
        <v>0.15380408843462029</v>
      </c>
      <c r="E68" s="9">
        <f>RDI_Hargreaves!H71</f>
        <v>-1.8720756394640379</v>
      </c>
      <c r="F68" s="73">
        <f>RDI_Hargreaves!I71</f>
        <v>-0.46698171840552116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6:L78"/>
  <sheetViews>
    <sheetView topLeftCell="A4" workbookViewId="0">
      <selection activeCell="D8" sqref="D8"/>
    </sheetView>
  </sheetViews>
  <sheetFormatPr defaultRowHeight="15"/>
  <cols>
    <col min="1" max="1" width="16.28515625" customWidth="1"/>
    <col min="2" max="3" width="12.42578125" customWidth="1"/>
    <col min="4" max="6" width="15.85546875" customWidth="1"/>
    <col min="7" max="7" width="12.42578125" customWidth="1"/>
    <col min="8" max="8" width="11.85546875" customWidth="1"/>
    <col min="9" max="9" width="16.140625" style="30" customWidth="1"/>
    <col min="10" max="10" width="30.140625" style="30" customWidth="1"/>
    <col min="11" max="11" width="7.85546875" style="46" customWidth="1"/>
    <col min="12" max="12" width="40.5703125" style="42" customWidth="1"/>
  </cols>
  <sheetData>
    <row r="6" spans="1:12" s="23" customFormat="1">
      <c r="A6" s="72" t="s">
        <v>77</v>
      </c>
      <c r="B6" s="72" t="s">
        <v>79</v>
      </c>
      <c r="C6" s="72" t="s">
        <v>478</v>
      </c>
      <c r="D6" s="72" t="s">
        <v>78</v>
      </c>
      <c r="E6" s="72" t="s">
        <v>477</v>
      </c>
      <c r="F6" s="72" t="s">
        <v>476</v>
      </c>
      <c r="G6" s="72" t="s">
        <v>81</v>
      </c>
      <c r="H6" s="72" t="s">
        <v>82</v>
      </c>
      <c r="I6" s="72" t="s">
        <v>85</v>
      </c>
      <c r="J6" s="72" t="s">
        <v>86</v>
      </c>
      <c r="K6" s="44"/>
      <c r="L6" s="37"/>
    </row>
    <row r="7" spans="1:12">
      <c r="A7" s="27" t="s">
        <v>13</v>
      </c>
      <c r="B7" s="113">
        <f>RDI_Hargreaves!B7</f>
        <v>293.91999999999996</v>
      </c>
      <c r="C7" s="27">
        <f>LN(B7)</f>
        <v>5.683307621466815</v>
      </c>
      <c r="D7" s="9">
        <f>'PET_Hargreaves-Thornthwaite'!S13</f>
        <v>800.77479888472817</v>
      </c>
      <c r="E7" s="9">
        <f>LN(D7)</f>
        <v>6.6855797575816567</v>
      </c>
      <c r="F7" s="104">
        <f>C7-E7</f>
        <v>-1.0022721361148417</v>
      </c>
      <c r="G7" s="104">
        <f>B7/D7</f>
        <v>0.36704451789611059</v>
      </c>
      <c r="H7" s="104">
        <f>LN(G7)</f>
        <v>-1.0022721361148414</v>
      </c>
      <c r="I7" s="72">
        <f>(H7-$B$75)/$B$78</f>
        <v>0.91520108044119219</v>
      </c>
      <c r="J7" s="51" t="s">
        <v>87</v>
      </c>
      <c r="K7" s="45"/>
      <c r="L7" s="38"/>
    </row>
    <row r="8" spans="1:12">
      <c r="A8" s="27" t="s">
        <v>14</v>
      </c>
      <c r="B8" s="113">
        <f>RDI_Hargreaves!B8</f>
        <v>229.85999999999999</v>
      </c>
      <c r="C8" s="27">
        <f t="shared" ref="C8:C71" si="0">LN(B8)</f>
        <v>5.437470427940613</v>
      </c>
      <c r="D8" s="9">
        <f>'PET_Hargreaves-Thornthwaite'!S25</f>
        <v>792.29684386883446</v>
      </c>
      <c r="E8" s="9">
        <f t="shared" ref="E8:E71" si="1">LN(D8)</f>
        <v>6.6749361244580676</v>
      </c>
      <c r="F8" s="104">
        <f t="shared" ref="F8:F71" si="2">C8-E8</f>
        <v>-1.2374656965174546</v>
      </c>
      <c r="G8" s="104">
        <f t="shared" ref="G8:G71" si="3">B8/D8</f>
        <v>0.29011853546907923</v>
      </c>
      <c r="H8" s="104">
        <f t="shared" ref="H8:H71" si="4">LN(G8)</f>
        <v>-1.2374656965174551</v>
      </c>
      <c r="I8" s="72">
        <f t="shared" ref="I8:I71" si="5">(H8-$B$75)/$B$78</f>
        <v>0.32559805502607786</v>
      </c>
      <c r="J8" s="51" t="s">
        <v>87</v>
      </c>
      <c r="K8" s="45"/>
      <c r="L8" s="38"/>
    </row>
    <row r="9" spans="1:12">
      <c r="A9" s="27" t="s">
        <v>15</v>
      </c>
      <c r="B9" s="113">
        <f>RDI_Hargreaves!B9</f>
        <v>243.32</v>
      </c>
      <c r="C9" s="27">
        <f t="shared" si="0"/>
        <v>5.4943774494525046</v>
      </c>
      <c r="D9" s="9">
        <f>'PET_Hargreaves-Thornthwaite'!S37</f>
        <v>800.85557634118243</v>
      </c>
      <c r="E9" s="9">
        <f t="shared" si="1"/>
        <v>6.685680626618324</v>
      </c>
      <c r="F9" s="104">
        <f t="shared" si="2"/>
        <v>-1.1913031771658193</v>
      </c>
      <c r="G9" s="104">
        <f t="shared" si="3"/>
        <v>0.30382506807487125</v>
      </c>
      <c r="H9" s="104">
        <f t="shared" si="4"/>
        <v>-1.1913031771658191</v>
      </c>
      <c r="I9" s="72">
        <f t="shared" si="5"/>
        <v>0.44132214638264489</v>
      </c>
      <c r="J9" s="51" t="s">
        <v>87</v>
      </c>
      <c r="K9" s="45"/>
      <c r="L9" s="38"/>
    </row>
    <row r="10" spans="1:12">
      <c r="A10" s="27" t="s">
        <v>16</v>
      </c>
      <c r="B10" s="113">
        <f>RDI_Hargreaves!B10</f>
        <v>204.55999999999997</v>
      </c>
      <c r="C10" s="27">
        <f t="shared" si="0"/>
        <v>5.3208613309829307</v>
      </c>
      <c r="D10" s="9">
        <f>'PET_Hargreaves-Thornthwaite'!S49</f>
        <v>777.16021431879483</v>
      </c>
      <c r="E10" s="9">
        <f t="shared" si="1"/>
        <v>6.6556465251466523</v>
      </c>
      <c r="F10" s="104">
        <f t="shared" si="2"/>
        <v>-1.3347851941637217</v>
      </c>
      <c r="G10" s="104">
        <f t="shared" si="3"/>
        <v>0.26321470943967867</v>
      </c>
      <c r="H10" s="104">
        <f t="shared" si="4"/>
        <v>-1.3347851941637208</v>
      </c>
      <c r="I10" s="72">
        <f t="shared" si="5"/>
        <v>8.1629341997148816E-2</v>
      </c>
      <c r="J10" s="51" t="s">
        <v>87</v>
      </c>
      <c r="K10" s="45"/>
      <c r="L10" s="38"/>
    </row>
    <row r="11" spans="1:12">
      <c r="A11" s="27" t="s">
        <v>17</v>
      </c>
      <c r="B11" s="113">
        <f>RDI_Hargreaves!B11</f>
        <v>165.47999999999996</v>
      </c>
      <c r="C11" s="27">
        <f t="shared" si="0"/>
        <v>5.1088503415932109</v>
      </c>
      <c r="D11" s="9">
        <f>'PET_Hargreaves-Thornthwaite'!S61</f>
        <v>775.03083250012799</v>
      </c>
      <c r="E11" s="9">
        <f t="shared" si="1"/>
        <v>6.6529028124331226</v>
      </c>
      <c r="F11" s="104">
        <f t="shared" si="2"/>
        <v>-1.5440524708399117</v>
      </c>
      <c r="G11" s="104">
        <f t="shared" si="3"/>
        <v>0.21351408622826967</v>
      </c>
      <c r="H11" s="104">
        <f t="shared" si="4"/>
        <v>-1.5440524708399122</v>
      </c>
      <c r="I11" s="72">
        <f t="shared" si="5"/>
        <v>-0.44297949183932844</v>
      </c>
      <c r="J11" s="51" t="s">
        <v>87</v>
      </c>
      <c r="K11" s="45"/>
      <c r="L11" s="38"/>
    </row>
    <row r="12" spans="1:12">
      <c r="A12" s="27" t="s">
        <v>18</v>
      </c>
      <c r="B12" s="113">
        <f>RDI_Hargreaves!B12</f>
        <v>345.12</v>
      </c>
      <c r="C12" s="27">
        <f t="shared" si="0"/>
        <v>5.8438921826408459</v>
      </c>
      <c r="D12" s="9">
        <f>'PET_Hargreaves-Thornthwaite'!S73</f>
        <v>834.9379822123758</v>
      </c>
      <c r="E12" s="9">
        <f t="shared" si="1"/>
        <v>6.7273574492929447</v>
      </c>
      <c r="F12" s="104">
        <f t="shared" si="2"/>
        <v>-0.88346526665209879</v>
      </c>
      <c r="G12" s="104">
        <f t="shared" si="3"/>
        <v>0.41334806578749567</v>
      </c>
      <c r="H12" s="104">
        <f t="shared" si="4"/>
        <v>-0.88346526665209835</v>
      </c>
      <c r="I12" s="72">
        <f t="shared" si="5"/>
        <v>1.2130361468240447</v>
      </c>
      <c r="J12" s="51" t="s">
        <v>90</v>
      </c>
      <c r="K12" s="45"/>
      <c r="L12" s="38"/>
    </row>
    <row r="13" spans="1:12">
      <c r="A13" s="27" t="s">
        <v>19</v>
      </c>
      <c r="B13" s="113">
        <f>RDI_Hargreaves!B13</f>
        <v>139.11999999999998</v>
      </c>
      <c r="C13" s="27">
        <f t="shared" si="0"/>
        <v>4.9353368700460276</v>
      </c>
      <c r="D13" s="9">
        <f>'PET_Hargreaves-Thornthwaite'!S85</f>
        <v>837.01668390497025</v>
      </c>
      <c r="E13" s="9">
        <f t="shared" si="1"/>
        <v>6.7298440032716647</v>
      </c>
      <c r="F13" s="104">
        <f t="shared" si="2"/>
        <v>-1.794507133225637</v>
      </c>
      <c r="G13" s="104">
        <f t="shared" si="3"/>
        <v>0.16620935122936548</v>
      </c>
      <c r="H13" s="104">
        <f t="shared" si="4"/>
        <v>-1.7945071332256373</v>
      </c>
      <c r="I13" s="72">
        <f t="shared" si="5"/>
        <v>-1.0708403330084455</v>
      </c>
      <c r="J13" s="51" t="s">
        <v>88</v>
      </c>
      <c r="K13" s="45"/>
      <c r="L13" s="38"/>
    </row>
    <row r="14" spans="1:12">
      <c r="A14" s="27" t="s">
        <v>20</v>
      </c>
      <c r="B14" s="113">
        <f>RDI_Hargreaves!B14</f>
        <v>325.74000000000007</v>
      </c>
      <c r="C14" s="27">
        <f t="shared" si="0"/>
        <v>5.7860995171454146</v>
      </c>
      <c r="D14" s="9">
        <f>'PET_Hargreaves-Thornthwaite'!S97</f>
        <v>848.19985966308172</v>
      </c>
      <c r="E14" s="9">
        <f t="shared" si="1"/>
        <v>6.7431162915878495</v>
      </c>
      <c r="F14" s="104">
        <f t="shared" si="2"/>
        <v>-0.95701677444243494</v>
      </c>
      <c r="G14" s="104">
        <f t="shared" si="3"/>
        <v>0.38403684731731635</v>
      </c>
      <c r="H14" s="104">
        <f t="shared" si="4"/>
        <v>-0.9570167744424346</v>
      </c>
      <c r="I14" s="72">
        <f t="shared" si="5"/>
        <v>1.0286510325258911</v>
      </c>
      <c r="J14" s="51" t="s">
        <v>87</v>
      </c>
      <c r="K14" s="45"/>
      <c r="L14" s="38"/>
    </row>
    <row r="15" spans="1:12">
      <c r="A15" s="27" t="s">
        <v>21</v>
      </c>
      <c r="B15" s="113">
        <f>RDI_Hargreaves!B15</f>
        <v>157.76</v>
      </c>
      <c r="C15" s="27">
        <f t="shared" si="0"/>
        <v>5.061074890854325</v>
      </c>
      <c r="D15" s="9">
        <f>'PET_Hargreaves-Thornthwaite'!S109</f>
        <v>776.11163817193392</v>
      </c>
      <c r="E15" s="9">
        <f t="shared" si="1"/>
        <v>6.6542963734594665</v>
      </c>
      <c r="F15" s="104">
        <f t="shared" si="2"/>
        <v>-1.5932214826051414</v>
      </c>
      <c r="G15" s="104">
        <f t="shared" si="3"/>
        <v>0.20326972595281587</v>
      </c>
      <c r="H15" s="104">
        <f t="shared" si="4"/>
        <v>-1.593221482605141</v>
      </c>
      <c r="I15" s="72">
        <f t="shared" si="5"/>
        <v>-0.56624051158758892</v>
      </c>
      <c r="J15" s="51" t="s">
        <v>87</v>
      </c>
      <c r="K15" s="45"/>
      <c r="L15" s="38"/>
    </row>
    <row r="16" spans="1:12">
      <c r="A16" s="27" t="s">
        <v>22</v>
      </c>
      <c r="B16" s="113">
        <f>RDI_Hargreaves!B16</f>
        <v>216.48</v>
      </c>
      <c r="C16" s="27">
        <f t="shared" si="0"/>
        <v>5.3774981644224775</v>
      </c>
      <c r="D16" s="9">
        <f>'PET_Hargreaves-Thornthwaite'!S121</f>
        <v>796.87710906355073</v>
      </c>
      <c r="E16" s="9">
        <f t="shared" si="1"/>
        <v>6.6807004750112737</v>
      </c>
      <c r="F16" s="104">
        <f t="shared" si="2"/>
        <v>-1.3032023105887962</v>
      </c>
      <c r="G16" s="104">
        <f t="shared" si="3"/>
        <v>0.27166045747555256</v>
      </c>
      <c r="H16" s="104">
        <f t="shared" si="4"/>
        <v>-1.303202310588796</v>
      </c>
      <c r="I16" s="72">
        <f t="shared" si="5"/>
        <v>0.16080397447956959</v>
      </c>
      <c r="J16" s="32" t="s">
        <v>87</v>
      </c>
      <c r="K16" s="44"/>
      <c r="L16" s="38"/>
    </row>
    <row r="17" spans="1:12">
      <c r="A17" s="27" t="s">
        <v>23</v>
      </c>
      <c r="B17" s="113">
        <f>RDI_Hargreaves!B17</f>
        <v>306.42</v>
      </c>
      <c r="C17" s="27">
        <f t="shared" si="0"/>
        <v>5.724956709887608</v>
      </c>
      <c r="D17" s="9">
        <f>'PET_Hargreaves-Thornthwaite'!S133</f>
        <v>818.13650312022992</v>
      </c>
      <c r="E17" s="9">
        <f t="shared" si="1"/>
        <v>6.7070291969109013</v>
      </c>
      <c r="F17" s="104">
        <f t="shared" si="2"/>
        <v>-0.98207248702329331</v>
      </c>
      <c r="G17" s="104">
        <f t="shared" si="3"/>
        <v>0.37453407693137708</v>
      </c>
      <c r="H17" s="104">
        <f t="shared" si="4"/>
        <v>-0.98207248702329386</v>
      </c>
      <c r="I17" s="72">
        <f t="shared" si="5"/>
        <v>0.96583926201517956</v>
      </c>
      <c r="J17" s="51" t="s">
        <v>87</v>
      </c>
      <c r="K17" s="45"/>
      <c r="L17" s="38"/>
    </row>
    <row r="18" spans="1:12">
      <c r="A18" s="27" t="s">
        <v>24</v>
      </c>
      <c r="B18" s="113">
        <f>RDI_Hargreaves!B18</f>
        <v>311.8599999999999</v>
      </c>
      <c r="C18" s="27">
        <f t="shared" si="0"/>
        <v>5.7425543691567391</v>
      </c>
      <c r="D18" s="9">
        <f>'PET_Hargreaves-Thornthwaite'!S145</f>
        <v>837.46564955677115</v>
      </c>
      <c r="E18" s="9">
        <f t="shared" si="1"/>
        <v>6.7303802474034633</v>
      </c>
      <c r="F18" s="104">
        <f t="shared" si="2"/>
        <v>-0.98782587824672419</v>
      </c>
      <c r="G18" s="104">
        <f t="shared" si="3"/>
        <v>0.37238542281113485</v>
      </c>
      <c r="H18" s="104">
        <f t="shared" si="4"/>
        <v>-0.98782587824672408</v>
      </c>
      <c r="I18" s="72">
        <f t="shared" si="5"/>
        <v>0.95141617634087672</v>
      </c>
      <c r="J18" s="51" t="s">
        <v>87</v>
      </c>
      <c r="K18" s="45"/>
      <c r="L18" s="38"/>
    </row>
    <row r="19" spans="1:12">
      <c r="A19" s="27" t="s">
        <v>25</v>
      </c>
      <c r="B19" s="113">
        <f>RDI_Hargreaves!B19</f>
        <v>258.94</v>
      </c>
      <c r="C19" s="27">
        <f t="shared" si="0"/>
        <v>5.5565963746305016</v>
      </c>
      <c r="D19" s="9">
        <f>'PET_Hargreaves-Thornthwaite'!S157</f>
        <v>802.83703190411291</v>
      </c>
      <c r="E19" s="9">
        <f t="shared" si="1"/>
        <v>6.688151744288934</v>
      </c>
      <c r="F19" s="104">
        <f t="shared" si="2"/>
        <v>-1.1315553696584324</v>
      </c>
      <c r="G19" s="104">
        <f t="shared" si="3"/>
        <v>0.32253121083100034</v>
      </c>
      <c r="H19" s="104">
        <f t="shared" si="4"/>
        <v>-1.1315553696584326</v>
      </c>
      <c r="I19" s="72">
        <f t="shared" si="5"/>
        <v>0.59110298225234792</v>
      </c>
      <c r="J19" s="51" t="s">
        <v>87</v>
      </c>
      <c r="K19" s="45"/>
      <c r="L19" s="38"/>
    </row>
    <row r="20" spans="1:12">
      <c r="A20" s="27" t="s">
        <v>26</v>
      </c>
      <c r="B20" s="113">
        <f>RDI_Hargreaves!B20</f>
        <v>324.74</v>
      </c>
      <c r="C20" s="27">
        <f t="shared" si="0"/>
        <v>5.7830248621589684</v>
      </c>
      <c r="D20" s="9">
        <f>'PET_Hargreaves-Thornthwaite'!S169</f>
        <v>786.54081804974476</v>
      </c>
      <c r="E20" s="9">
        <f t="shared" si="1"/>
        <v>6.6676446194984429</v>
      </c>
      <c r="F20" s="104">
        <f t="shared" si="2"/>
        <v>-0.88461975733947451</v>
      </c>
      <c r="G20" s="104">
        <f t="shared" si="3"/>
        <v>0.41287113465414815</v>
      </c>
      <c r="H20" s="104">
        <f t="shared" si="4"/>
        <v>-0.8846197573394744</v>
      </c>
      <c r="I20" s="72">
        <f t="shared" si="5"/>
        <v>1.2101419723367617</v>
      </c>
      <c r="J20" s="51" t="s">
        <v>90</v>
      </c>
      <c r="K20" s="45"/>
      <c r="L20" s="38"/>
    </row>
    <row r="21" spans="1:12">
      <c r="A21" s="27" t="s">
        <v>27</v>
      </c>
      <c r="B21" s="113">
        <f>RDI_Hargreaves!B21</f>
        <v>251.72</v>
      </c>
      <c r="C21" s="27">
        <f t="shared" si="0"/>
        <v>5.5283173586587324</v>
      </c>
      <c r="D21" s="9">
        <f>'PET_Hargreaves-Thornthwaite'!S181</f>
        <v>820.09547384841244</v>
      </c>
      <c r="E21" s="9">
        <f t="shared" si="1"/>
        <v>6.709420765003129</v>
      </c>
      <c r="F21" s="104">
        <f t="shared" si="2"/>
        <v>-1.1811034063443966</v>
      </c>
      <c r="G21" s="104">
        <f t="shared" si="3"/>
        <v>0.30693987227946617</v>
      </c>
      <c r="H21" s="104">
        <f t="shared" si="4"/>
        <v>-1.1811034063443966</v>
      </c>
      <c r="I21" s="72">
        <f t="shared" si="5"/>
        <v>0.46689179091099353</v>
      </c>
      <c r="J21" s="51" t="s">
        <v>87</v>
      </c>
      <c r="K21" s="45"/>
      <c r="L21" s="38"/>
    </row>
    <row r="22" spans="1:12">
      <c r="A22" s="27" t="s">
        <v>28</v>
      </c>
      <c r="B22" s="113">
        <f>RDI_Hargreaves!B22</f>
        <v>292.47999999999996</v>
      </c>
      <c r="C22" s="27">
        <f t="shared" si="0"/>
        <v>5.6783962882657848</v>
      </c>
      <c r="D22" s="9">
        <f>'PET_Hargreaves-Thornthwaite'!S193</f>
        <v>781.05660686390718</v>
      </c>
      <c r="E22" s="9">
        <f t="shared" si="1"/>
        <v>6.6606476271925334</v>
      </c>
      <c r="F22" s="104">
        <f t="shared" si="2"/>
        <v>-0.98225133892674865</v>
      </c>
      <c r="G22" s="104">
        <f t="shared" si="3"/>
        <v>0.37446709678875073</v>
      </c>
      <c r="H22" s="104">
        <f t="shared" si="4"/>
        <v>-0.98225133892674876</v>
      </c>
      <c r="I22" s="72">
        <f t="shared" si="5"/>
        <v>0.96539090100054226</v>
      </c>
      <c r="J22" s="51" t="s">
        <v>87</v>
      </c>
      <c r="K22" s="45"/>
      <c r="L22" s="38"/>
    </row>
    <row r="23" spans="1:12" ht="13.5" customHeight="1">
      <c r="A23" s="27" t="s">
        <v>29</v>
      </c>
      <c r="B23" s="113">
        <f>RDI_Hargreaves!B23</f>
        <v>243.98</v>
      </c>
      <c r="C23" s="27">
        <f t="shared" si="0"/>
        <v>5.4970862547205916</v>
      </c>
      <c r="D23" s="9">
        <f>'PET_Hargreaves-Thornthwaite'!S205</f>
        <v>784.38059489647867</v>
      </c>
      <c r="E23" s="9">
        <f t="shared" si="1"/>
        <v>6.6648943552304587</v>
      </c>
      <c r="F23" s="104">
        <f t="shared" si="2"/>
        <v>-1.1678081005098671</v>
      </c>
      <c r="G23" s="104">
        <f t="shared" si="3"/>
        <v>0.31104798051792715</v>
      </c>
      <c r="H23" s="104">
        <f t="shared" si="4"/>
        <v>-1.1678081005098675</v>
      </c>
      <c r="I23" s="72">
        <f t="shared" si="5"/>
        <v>0.50022158331873867</v>
      </c>
      <c r="J23" s="51" t="s">
        <v>87</v>
      </c>
      <c r="K23" s="45"/>
      <c r="L23" s="39" t="s">
        <v>94</v>
      </c>
    </row>
    <row r="24" spans="1:12" ht="15.75">
      <c r="A24" s="27" t="s">
        <v>30</v>
      </c>
      <c r="B24" s="113">
        <f>RDI_Hargreaves!B24</f>
        <v>297.26</v>
      </c>
      <c r="C24" s="27">
        <f t="shared" si="0"/>
        <v>5.6946071767207487</v>
      </c>
      <c r="D24" s="9">
        <f>'PET_Hargreaves-Thornthwaite'!S217</f>
        <v>772.01524652980606</v>
      </c>
      <c r="E24" s="9">
        <f t="shared" si="1"/>
        <v>6.6490042992207004</v>
      </c>
      <c r="F24" s="104">
        <f t="shared" si="2"/>
        <v>-0.95439712249995168</v>
      </c>
      <c r="G24" s="104">
        <f t="shared" si="3"/>
        <v>0.385044209082888</v>
      </c>
      <c r="H24" s="104">
        <f t="shared" si="4"/>
        <v>-0.95439712249995123</v>
      </c>
      <c r="I24" s="72">
        <f t="shared" si="5"/>
        <v>1.0352181966445801</v>
      </c>
      <c r="J24" s="51" t="s">
        <v>90</v>
      </c>
      <c r="K24" s="45"/>
      <c r="L24" s="40" t="s">
        <v>95</v>
      </c>
    </row>
    <row r="25" spans="1:12" ht="15.75">
      <c r="A25" s="27" t="s">
        <v>31</v>
      </c>
      <c r="B25" s="113">
        <f>RDI_Hargreaves!B25</f>
        <v>153.89999999999998</v>
      </c>
      <c r="C25" s="27">
        <f t="shared" si="0"/>
        <v>5.0363030408448335</v>
      </c>
      <c r="D25" s="9">
        <f>'PET_Hargreaves-Thornthwaite'!S229</f>
        <v>778.63402823945216</v>
      </c>
      <c r="E25" s="9">
        <f t="shared" si="1"/>
        <v>6.6575411386131416</v>
      </c>
      <c r="F25" s="104">
        <f t="shared" si="2"/>
        <v>-1.6212380977683081</v>
      </c>
      <c r="G25" s="104">
        <f t="shared" si="3"/>
        <v>0.19765383276143095</v>
      </c>
      <c r="H25" s="104">
        <f t="shared" si="4"/>
        <v>-1.6212380977683085</v>
      </c>
      <c r="I25" s="72">
        <f t="shared" si="5"/>
        <v>-0.63647492206131628</v>
      </c>
      <c r="J25" s="51" t="s">
        <v>87</v>
      </c>
      <c r="K25" s="45"/>
      <c r="L25" s="40" t="s">
        <v>96</v>
      </c>
    </row>
    <row r="26" spans="1:12" ht="15.75">
      <c r="A26" s="27" t="s">
        <v>32</v>
      </c>
      <c r="B26" s="113">
        <f>RDI_Hargreaves!B26</f>
        <v>277.26000000000005</v>
      </c>
      <c r="C26" s="27">
        <f t="shared" si="0"/>
        <v>5.6249556941102306</v>
      </c>
      <c r="D26" s="9">
        <f>'PET_Hargreaves-Thornthwaite'!S241</f>
        <v>808.66083898842612</v>
      </c>
      <c r="E26" s="9">
        <f t="shared" si="1"/>
        <v>6.6953795942828283</v>
      </c>
      <c r="F26" s="104">
        <f t="shared" si="2"/>
        <v>-1.0704239001725977</v>
      </c>
      <c r="G26" s="104">
        <f t="shared" si="3"/>
        <v>0.34286314686244912</v>
      </c>
      <c r="H26" s="104">
        <f t="shared" si="4"/>
        <v>-1.0704239001725979</v>
      </c>
      <c r="I26" s="72">
        <f t="shared" si="5"/>
        <v>0.74435249850279084</v>
      </c>
      <c r="J26" s="51" t="s">
        <v>87</v>
      </c>
      <c r="K26" s="45"/>
      <c r="L26" s="40" t="s">
        <v>97</v>
      </c>
    </row>
    <row r="27" spans="1:12" ht="15.75">
      <c r="A27" s="27" t="s">
        <v>33</v>
      </c>
      <c r="B27" s="113">
        <f>RDI_Hargreaves!B27</f>
        <v>165.38</v>
      </c>
      <c r="C27" s="27">
        <f t="shared" si="0"/>
        <v>5.1082458562940207</v>
      </c>
      <c r="D27" s="9">
        <f>'PET_Hargreaves-Thornthwaite'!S253</f>
        <v>735.86383998475071</v>
      </c>
      <c r="E27" s="9">
        <f t="shared" si="1"/>
        <v>6.6010451015935425</v>
      </c>
      <c r="F27" s="104">
        <f t="shared" si="2"/>
        <v>-1.4927992452995218</v>
      </c>
      <c r="G27" s="104">
        <f t="shared" si="3"/>
        <v>0.22474266435408372</v>
      </c>
      <c r="H27" s="104">
        <f t="shared" si="4"/>
        <v>-1.4927992452995218</v>
      </c>
      <c r="I27" s="72">
        <f t="shared" si="5"/>
        <v>-0.31449358946527034</v>
      </c>
      <c r="J27" s="51" t="s">
        <v>87</v>
      </c>
      <c r="K27" s="45"/>
      <c r="L27" s="40" t="s">
        <v>98</v>
      </c>
    </row>
    <row r="28" spans="1:12">
      <c r="A28" s="27" t="s">
        <v>34</v>
      </c>
      <c r="B28" s="113">
        <f>RDI_Hargreaves!B28</f>
        <v>259.08000000000004</v>
      </c>
      <c r="C28" s="27">
        <f t="shared" si="0"/>
        <v>5.5571368943147164</v>
      </c>
      <c r="D28" s="9">
        <f>'PET_Hargreaves-Thornthwaite'!S265</f>
        <v>808.87662195207758</v>
      </c>
      <c r="E28" s="9">
        <f t="shared" si="1"/>
        <v>6.6956463985703847</v>
      </c>
      <c r="F28" s="104">
        <f t="shared" si="2"/>
        <v>-1.1385095042556683</v>
      </c>
      <c r="G28" s="104">
        <f t="shared" si="3"/>
        <v>0.32029606613522499</v>
      </c>
      <c r="H28" s="104">
        <f t="shared" si="4"/>
        <v>-1.1385095042556688</v>
      </c>
      <c r="I28" s="72">
        <f t="shared" si="5"/>
        <v>0.57366977196097979</v>
      </c>
      <c r="J28" s="51" t="s">
        <v>87</v>
      </c>
      <c r="K28" s="45"/>
      <c r="L28" s="38"/>
    </row>
    <row r="29" spans="1:12">
      <c r="A29" s="27" t="s">
        <v>35</v>
      </c>
      <c r="B29" s="113">
        <f>RDI_Hargreaves!B29</f>
        <v>172.56</v>
      </c>
      <c r="C29" s="27">
        <f t="shared" si="0"/>
        <v>5.1507450020809014</v>
      </c>
      <c r="D29" s="9">
        <f>'PET_Hargreaves-Thornthwaite'!S277</f>
        <v>760.89310724492861</v>
      </c>
      <c r="E29" s="9">
        <f t="shared" si="1"/>
        <v>6.6344928844542723</v>
      </c>
      <c r="F29" s="104">
        <f t="shared" si="2"/>
        <v>-1.483747882373371</v>
      </c>
      <c r="G29" s="104">
        <f t="shared" si="3"/>
        <v>0.22678612587885302</v>
      </c>
      <c r="H29" s="104">
        <f t="shared" si="4"/>
        <v>-1.4837478823733712</v>
      </c>
      <c r="I29" s="72">
        <f t="shared" si="5"/>
        <v>-0.29180287056866022</v>
      </c>
      <c r="J29" s="51" t="s">
        <v>87</v>
      </c>
      <c r="K29" s="45"/>
      <c r="L29" s="41"/>
    </row>
    <row r="30" spans="1:12">
      <c r="A30" s="27" t="s">
        <v>36</v>
      </c>
      <c r="B30" s="113">
        <f>RDI_Hargreaves!B30</f>
        <v>246.44000000000003</v>
      </c>
      <c r="C30" s="27">
        <f t="shared" si="0"/>
        <v>5.50711855614637</v>
      </c>
      <c r="D30" s="9">
        <f>'PET_Hargreaves-Thornthwaite'!S289</f>
        <v>778.52629173780815</v>
      </c>
      <c r="E30" s="9">
        <f t="shared" si="1"/>
        <v>6.6574027630066821</v>
      </c>
      <c r="F30" s="104">
        <f t="shared" si="2"/>
        <v>-1.1502842068603121</v>
      </c>
      <c r="G30" s="104">
        <f t="shared" si="3"/>
        <v>0.3165467918236935</v>
      </c>
      <c r="H30" s="104">
        <f t="shared" si="4"/>
        <v>-1.1502842068603123</v>
      </c>
      <c r="I30" s="72">
        <f t="shared" si="5"/>
        <v>0.5441519557963842</v>
      </c>
      <c r="J30" s="51" t="s">
        <v>87</v>
      </c>
      <c r="K30" s="45"/>
    </row>
    <row r="31" spans="1:12">
      <c r="A31" s="27" t="s">
        <v>37</v>
      </c>
      <c r="B31" s="113">
        <f>RDI_Hargreaves!B31</f>
        <v>272.96000000000004</v>
      </c>
      <c r="C31" s="27">
        <f t="shared" si="0"/>
        <v>5.6093252643033145</v>
      </c>
      <c r="D31" s="9">
        <f>'PET_Hargreaves-Thornthwaite'!S301</f>
        <v>754.9894752559785</v>
      </c>
      <c r="E31" s="9">
        <f t="shared" si="1"/>
        <v>6.6267038090935548</v>
      </c>
      <c r="F31" s="104">
        <f t="shared" si="2"/>
        <v>-1.0173785447902404</v>
      </c>
      <c r="G31" s="104">
        <f t="shared" si="3"/>
        <v>0.36154146375014456</v>
      </c>
      <c r="H31" s="104">
        <f t="shared" si="4"/>
        <v>-1.0173785447902401</v>
      </c>
      <c r="I31" s="72">
        <f t="shared" si="5"/>
        <v>0.87733106289936313</v>
      </c>
      <c r="J31" s="51" t="s">
        <v>87</v>
      </c>
      <c r="K31" s="45"/>
    </row>
    <row r="32" spans="1:12">
      <c r="A32" s="27" t="s">
        <v>38</v>
      </c>
      <c r="B32" s="113">
        <f>RDI_Hargreaves!B32</f>
        <v>263.39999999999998</v>
      </c>
      <c r="C32" s="27">
        <f t="shared" si="0"/>
        <v>5.573673789309181</v>
      </c>
      <c r="D32" s="9">
        <f>'PET_Hargreaves-Thornthwaite'!S313</f>
        <v>809.50770586294027</v>
      </c>
      <c r="E32" s="9">
        <f t="shared" si="1"/>
        <v>6.6964262923595221</v>
      </c>
      <c r="F32" s="104">
        <f t="shared" si="2"/>
        <v>-1.1227525030503411</v>
      </c>
      <c r="G32" s="104">
        <f t="shared" si="3"/>
        <v>0.32538294335223644</v>
      </c>
      <c r="H32" s="104">
        <f t="shared" si="4"/>
        <v>-1.1227525030503416</v>
      </c>
      <c r="I32" s="72">
        <f t="shared" si="5"/>
        <v>0.61317074965027918</v>
      </c>
      <c r="J32" s="51" t="s">
        <v>87</v>
      </c>
      <c r="K32" s="45"/>
    </row>
    <row r="33" spans="1:11">
      <c r="A33" s="27" t="s">
        <v>39</v>
      </c>
      <c r="B33" s="113">
        <f>RDI_Hargreaves!B33</f>
        <v>219.67999999999998</v>
      </c>
      <c r="C33" s="27">
        <f t="shared" si="0"/>
        <v>5.3921719420196608</v>
      </c>
      <c r="D33" s="9">
        <f>'PET_Hargreaves-Thornthwaite'!S325</f>
        <v>794.70513013595632</v>
      </c>
      <c r="E33" s="9">
        <f t="shared" si="1"/>
        <v>6.6779711403625148</v>
      </c>
      <c r="F33" s="104">
        <f t="shared" si="2"/>
        <v>-1.2857991983428541</v>
      </c>
      <c r="G33" s="104">
        <f t="shared" si="3"/>
        <v>0.27642957327130585</v>
      </c>
      <c r="H33" s="104">
        <f t="shared" si="4"/>
        <v>-1.2857991983428536</v>
      </c>
      <c r="I33" s="72">
        <f t="shared" si="5"/>
        <v>0.20443156196232801</v>
      </c>
      <c r="J33" s="51" t="s">
        <v>87</v>
      </c>
      <c r="K33" s="45"/>
    </row>
    <row r="34" spans="1:11">
      <c r="A34" s="27" t="s">
        <v>40</v>
      </c>
      <c r="B34" s="113">
        <f>RDI_Hargreaves!B34</f>
        <v>201.15999999999997</v>
      </c>
      <c r="C34" s="27">
        <f t="shared" si="0"/>
        <v>5.3041006113037641</v>
      </c>
      <c r="D34" s="9">
        <f>'PET_Hargreaves-Thornthwaite'!S337</f>
        <v>777.96731810813174</v>
      </c>
      <c r="E34" s="9">
        <f t="shared" si="1"/>
        <v>6.6566845157229535</v>
      </c>
      <c r="F34" s="104">
        <f t="shared" si="2"/>
        <v>-1.3525839044191894</v>
      </c>
      <c r="G34" s="104">
        <f t="shared" si="3"/>
        <v>0.25857127326271589</v>
      </c>
      <c r="H34" s="104">
        <f t="shared" si="4"/>
        <v>-1.3525839044191896</v>
      </c>
      <c r="I34" s="72">
        <f t="shared" si="5"/>
        <v>3.7010036106515057E-2</v>
      </c>
      <c r="J34" s="32" t="s">
        <v>87</v>
      </c>
      <c r="K34" s="44"/>
    </row>
    <row r="35" spans="1:11">
      <c r="A35" s="27" t="s">
        <v>41</v>
      </c>
      <c r="B35" s="113">
        <f>RDI_Hargreaves!B35</f>
        <v>268.7</v>
      </c>
      <c r="C35" s="27">
        <f t="shared" si="0"/>
        <v>5.5935955156214456</v>
      </c>
      <c r="D35" s="9">
        <f>'PET_Hargreaves-Thornthwaite'!S349</f>
        <v>762.05927038110019</v>
      </c>
      <c r="E35" s="9">
        <f t="shared" si="1"/>
        <v>6.6360243353140955</v>
      </c>
      <c r="F35" s="104">
        <f t="shared" si="2"/>
        <v>-1.0424288196926499</v>
      </c>
      <c r="G35" s="104">
        <f t="shared" si="3"/>
        <v>0.35259724596700348</v>
      </c>
      <c r="H35" s="104">
        <f t="shared" si="4"/>
        <v>-1.0424288196926497</v>
      </c>
      <c r="I35" s="72">
        <f t="shared" si="5"/>
        <v>0.81453292401895516</v>
      </c>
      <c r="J35" s="51" t="s">
        <v>87</v>
      </c>
      <c r="K35" s="45"/>
    </row>
    <row r="36" spans="1:11">
      <c r="A36" s="27" t="s">
        <v>42</v>
      </c>
      <c r="B36" s="113">
        <f>RDI_Hargreaves!B36</f>
        <v>72.799999999999983</v>
      </c>
      <c r="C36" s="27">
        <f t="shared" si="0"/>
        <v>4.28771595520264</v>
      </c>
      <c r="D36" s="9">
        <f>'PET_Hargreaves-Thornthwaite'!S361</f>
        <v>816.24703234119454</v>
      </c>
      <c r="E36" s="9">
        <f t="shared" si="1"/>
        <v>6.7047170448611455</v>
      </c>
      <c r="F36" s="104">
        <f t="shared" si="2"/>
        <v>-2.4170010896585055</v>
      </c>
      <c r="G36" s="104">
        <f t="shared" si="3"/>
        <v>8.9188685674227719E-2</v>
      </c>
      <c r="H36" s="104">
        <f t="shared" si="4"/>
        <v>-2.4170010896585059</v>
      </c>
      <c r="I36" s="72">
        <f t="shared" si="5"/>
        <v>-2.631360609954621</v>
      </c>
      <c r="J36" s="32" t="s">
        <v>91</v>
      </c>
      <c r="K36" s="44"/>
    </row>
    <row r="37" spans="1:11">
      <c r="A37" s="27" t="s">
        <v>43</v>
      </c>
      <c r="B37" s="113">
        <f>RDI_Hargreaves!B37</f>
        <v>149.04</v>
      </c>
      <c r="C37" s="27">
        <f t="shared" si="0"/>
        <v>5.0042147262933332</v>
      </c>
      <c r="D37" s="9">
        <f>'PET_Hargreaves-Thornthwaite'!S373</f>
        <v>823.53883816467828</v>
      </c>
      <c r="E37" s="9">
        <f t="shared" si="1"/>
        <v>6.7136107108184939</v>
      </c>
      <c r="F37" s="104">
        <f t="shared" si="2"/>
        <v>-1.7093959845251607</v>
      </c>
      <c r="G37" s="104">
        <f t="shared" si="3"/>
        <v>0.18097507135443358</v>
      </c>
      <c r="H37" s="104">
        <f t="shared" si="4"/>
        <v>-1.7093959845251614</v>
      </c>
      <c r="I37" s="72">
        <f t="shared" si="5"/>
        <v>-0.85747653731415419</v>
      </c>
      <c r="J37" s="51" t="s">
        <v>87</v>
      </c>
      <c r="K37" s="45"/>
    </row>
    <row r="38" spans="1:11">
      <c r="A38" s="27" t="s">
        <v>44</v>
      </c>
      <c r="B38" s="113">
        <f>RDI_Hargreaves!B38</f>
        <v>72.22</v>
      </c>
      <c r="C38" s="27">
        <f t="shared" si="0"/>
        <v>4.2797170158493119</v>
      </c>
      <c r="D38" s="9">
        <f>'PET_Hargreaves-Thornthwaite'!S385</f>
        <v>778.76922621868482</v>
      </c>
      <c r="E38" s="9">
        <f t="shared" si="1"/>
        <v>6.6577147583602247</v>
      </c>
      <c r="F38" s="104">
        <f t="shared" si="2"/>
        <v>-2.3779977425109129</v>
      </c>
      <c r="G38" s="104">
        <f t="shared" si="3"/>
        <v>9.2736073240418507E-2</v>
      </c>
      <c r="H38" s="104">
        <f t="shared" si="4"/>
        <v>-2.3779977425109129</v>
      </c>
      <c r="I38" s="72">
        <f t="shared" si="5"/>
        <v>-2.5335837344306036</v>
      </c>
      <c r="J38" s="32" t="s">
        <v>91</v>
      </c>
      <c r="K38" s="44"/>
    </row>
    <row r="39" spans="1:11">
      <c r="A39" s="27" t="s">
        <v>45</v>
      </c>
      <c r="B39" s="113">
        <f>RDI_Hargreaves!B39</f>
        <v>262.32000000000005</v>
      </c>
      <c r="C39" s="27">
        <f t="shared" si="0"/>
        <v>5.5695651325363933</v>
      </c>
      <c r="D39" s="9">
        <f>'PET_Hargreaves-Thornthwaite'!S397</f>
        <v>813.91713867063743</v>
      </c>
      <c r="E39" s="9">
        <f t="shared" si="1"/>
        <v>6.7018585655761358</v>
      </c>
      <c r="F39" s="104">
        <f t="shared" si="2"/>
        <v>-1.1322934330397425</v>
      </c>
      <c r="G39" s="104">
        <f t="shared" si="3"/>
        <v>0.32229325018077964</v>
      </c>
      <c r="H39" s="104">
        <f t="shared" si="4"/>
        <v>-1.1322934330397425</v>
      </c>
      <c r="I39" s="72">
        <f t="shared" si="5"/>
        <v>0.58925274280776663</v>
      </c>
      <c r="J39" s="51" t="s">
        <v>87</v>
      </c>
      <c r="K39" s="45"/>
    </row>
    <row r="40" spans="1:11">
      <c r="A40" s="27" t="s">
        <v>46</v>
      </c>
      <c r="B40" s="113">
        <f>RDI_Hargreaves!B40</f>
        <v>210.14000000000004</v>
      </c>
      <c r="C40" s="27">
        <f t="shared" si="0"/>
        <v>5.3477739752606297</v>
      </c>
      <c r="D40" s="9">
        <f>'PET_Hargreaves-Thornthwaite'!S409</f>
        <v>777.4474467614998</v>
      </c>
      <c r="E40" s="9">
        <f t="shared" si="1"/>
        <v>6.656016049179196</v>
      </c>
      <c r="F40" s="104">
        <f t="shared" si="2"/>
        <v>-1.3082420739185663</v>
      </c>
      <c r="G40" s="104">
        <f t="shared" si="3"/>
        <v>0.27029479725652172</v>
      </c>
      <c r="H40" s="104">
        <f t="shared" si="4"/>
        <v>-1.3082420739185667</v>
      </c>
      <c r="I40" s="72">
        <f t="shared" si="5"/>
        <v>0.14816987131142878</v>
      </c>
      <c r="J40" s="32" t="s">
        <v>87</v>
      </c>
      <c r="K40" s="44"/>
    </row>
    <row r="41" spans="1:11">
      <c r="A41" s="27" t="s">
        <v>47</v>
      </c>
      <c r="B41" s="113">
        <f>RDI_Hargreaves!B41</f>
        <v>84.66</v>
      </c>
      <c r="C41" s="27">
        <f t="shared" si="0"/>
        <v>4.438643235092778</v>
      </c>
      <c r="D41" s="9">
        <f>'PET_Hargreaves-Thornthwaite'!S421</f>
        <v>788.37245522421529</v>
      </c>
      <c r="E41" s="9">
        <f t="shared" si="1"/>
        <v>6.6699706371038197</v>
      </c>
      <c r="F41" s="104">
        <f t="shared" si="2"/>
        <v>-2.2313274020110416</v>
      </c>
      <c r="G41" s="104">
        <f t="shared" si="3"/>
        <v>0.10738579137182369</v>
      </c>
      <c r="H41" s="104">
        <f t="shared" si="4"/>
        <v>-2.2313274020110416</v>
      </c>
      <c r="I41" s="72">
        <f t="shared" si="5"/>
        <v>-2.1658981721671053</v>
      </c>
      <c r="J41" s="32" t="s">
        <v>91</v>
      </c>
      <c r="K41" s="44"/>
    </row>
    <row r="42" spans="1:11">
      <c r="A42" s="27" t="s">
        <v>48</v>
      </c>
      <c r="B42" s="113">
        <f>RDI_Hargreaves!B42</f>
        <v>210.1</v>
      </c>
      <c r="C42" s="27">
        <f t="shared" si="0"/>
        <v>5.3475836078509547</v>
      </c>
      <c r="D42" s="9">
        <f>'PET_Hargreaves-Thornthwaite'!S433</f>
        <v>802.89795978921666</v>
      </c>
      <c r="E42" s="9">
        <f t="shared" si="1"/>
        <v>6.688227632135245</v>
      </c>
      <c r="F42" s="104">
        <f t="shared" si="2"/>
        <v>-1.3406440242842903</v>
      </c>
      <c r="G42" s="104">
        <f t="shared" si="3"/>
        <v>0.26167708790187633</v>
      </c>
      <c r="H42" s="104">
        <f t="shared" si="4"/>
        <v>-1.3406440242842899</v>
      </c>
      <c r="I42" s="72">
        <f t="shared" si="5"/>
        <v>6.6941933215346347E-2</v>
      </c>
      <c r="J42" s="32" t="s">
        <v>87</v>
      </c>
      <c r="K42" s="44"/>
    </row>
    <row r="43" spans="1:11">
      <c r="A43" s="27" t="s">
        <v>49</v>
      </c>
      <c r="B43" s="113">
        <f>RDI_Hargreaves!B43</f>
        <v>112.78</v>
      </c>
      <c r="C43" s="27">
        <f t="shared" si="0"/>
        <v>4.7254390183790358</v>
      </c>
      <c r="D43" s="9">
        <f>'PET_Hargreaves-Thornthwaite'!S445</f>
        <v>790.41748538165257</v>
      </c>
      <c r="E43" s="9">
        <f t="shared" si="1"/>
        <v>6.6725612683823519</v>
      </c>
      <c r="F43" s="104">
        <f t="shared" si="2"/>
        <v>-1.9471222500033161</v>
      </c>
      <c r="G43" s="104">
        <f t="shared" si="3"/>
        <v>0.14268409047852004</v>
      </c>
      <c r="H43" s="104">
        <f t="shared" si="4"/>
        <v>-1.9471222500033161</v>
      </c>
      <c r="I43" s="72">
        <f t="shared" si="5"/>
        <v>-1.4534287611191687</v>
      </c>
      <c r="J43" s="32" t="s">
        <v>88</v>
      </c>
      <c r="K43" s="44"/>
    </row>
    <row r="44" spans="1:11">
      <c r="A44" s="27" t="s">
        <v>50</v>
      </c>
      <c r="B44" s="113">
        <f>RDI_Hargreaves!B44</f>
        <v>143.79999999999998</v>
      </c>
      <c r="C44" s="27">
        <f t="shared" si="0"/>
        <v>4.9684234452869465</v>
      </c>
      <c r="D44" s="9">
        <f>'PET_Hargreaves-Thornthwaite'!S457</f>
        <v>793.97653789939648</v>
      </c>
      <c r="E44" s="9">
        <f t="shared" si="1"/>
        <v>6.6770539115654559</v>
      </c>
      <c r="F44" s="104">
        <f t="shared" si="2"/>
        <v>-1.7086304662785095</v>
      </c>
      <c r="G44" s="104">
        <f t="shared" si="3"/>
        <v>0.18111366411461979</v>
      </c>
      <c r="H44" s="104">
        <f t="shared" si="4"/>
        <v>-1.7086304662785095</v>
      </c>
      <c r="I44" s="72">
        <f t="shared" si="5"/>
        <v>-0.85555747170086183</v>
      </c>
      <c r="J44" s="51" t="s">
        <v>87</v>
      </c>
      <c r="K44" s="45"/>
    </row>
    <row r="45" spans="1:11">
      <c r="A45" s="27" t="s">
        <v>51</v>
      </c>
      <c r="B45" s="113">
        <f>RDI_Hargreaves!B45</f>
        <v>163.83999999999997</v>
      </c>
      <c r="C45" s="27">
        <f t="shared" si="0"/>
        <v>5.0988903418511429</v>
      </c>
      <c r="D45" s="9">
        <f>'PET_Hargreaves-Thornthwaite'!S469</f>
        <v>852.87089730270759</v>
      </c>
      <c r="E45" s="9">
        <f t="shared" si="1"/>
        <v>6.7486081846918999</v>
      </c>
      <c r="F45" s="104">
        <f t="shared" si="2"/>
        <v>-1.6497178428407571</v>
      </c>
      <c r="G45" s="104">
        <f t="shared" si="3"/>
        <v>0.19210410452292476</v>
      </c>
      <c r="H45" s="104">
        <f t="shared" si="4"/>
        <v>-1.6497178428407571</v>
      </c>
      <c r="I45" s="72">
        <f t="shared" si="5"/>
        <v>-0.7078703455968165</v>
      </c>
      <c r="J45" s="51" t="s">
        <v>87</v>
      </c>
      <c r="K45" s="45"/>
    </row>
    <row r="46" spans="1:11">
      <c r="A46" s="27" t="s">
        <v>52</v>
      </c>
      <c r="B46" s="113">
        <f>RDI_Hargreaves!B46</f>
        <v>180.64000000000001</v>
      </c>
      <c r="C46" s="27">
        <f t="shared" si="0"/>
        <v>5.1965061004013524</v>
      </c>
      <c r="D46" s="9">
        <f>'PET_Hargreaves-Thornthwaite'!S481</f>
        <v>811.41333339728578</v>
      </c>
      <c r="E46" s="9">
        <f t="shared" si="1"/>
        <v>6.698777583219643</v>
      </c>
      <c r="F46" s="104">
        <f t="shared" si="2"/>
        <v>-1.5022714828182906</v>
      </c>
      <c r="G46" s="104">
        <f t="shared" si="3"/>
        <v>0.22262389902281124</v>
      </c>
      <c r="H46" s="104">
        <f t="shared" si="4"/>
        <v>-1.5022714828182908</v>
      </c>
      <c r="I46" s="72">
        <f t="shared" si="5"/>
        <v>-0.33823939223706556</v>
      </c>
      <c r="J46" s="32" t="s">
        <v>90</v>
      </c>
      <c r="K46" s="44"/>
    </row>
    <row r="47" spans="1:11">
      <c r="A47" s="27" t="s">
        <v>53</v>
      </c>
      <c r="B47" s="113">
        <f>RDI_Hargreaves!B47</f>
        <v>217.10000000000002</v>
      </c>
      <c r="C47" s="27">
        <f t="shared" si="0"/>
        <v>5.3803580768842458</v>
      </c>
      <c r="D47" s="9">
        <f>'PET_Hargreaves-Thornthwaite'!S493</f>
        <v>780.41974345446215</v>
      </c>
      <c r="E47" s="9">
        <f t="shared" si="1"/>
        <v>6.6598319075761214</v>
      </c>
      <c r="F47" s="104">
        <f t="shared" si="2"/>
        <v>-1.2794738306918756</v>
      </c>
      <c r="G47" s="104">
        <f t="shared" si="3"/>
        <v>0.27818363364184662</v>
      </c>
      <c r="H47" s="104">
        <f t="shared" si="4"/>
        <v>-1.2794738306918756</v>
      </c>
      <c r="I47" s="72">
        <f t="shared" si="5"/>
        <v>0.22028852631753953</v>
      </c>
      <c r="J47" s="32" t="s">
        <v>87</v>
      </c>
      <c r="K47" s="44"/>
    </row>
    <row r="48" spans="1:11">
      <c r="A48" s="27" t="s">
        <v>54</v>
      </c>
      <c r="B48" s="113">
        <f>RDI_Hargreaves!B48</f>
        <v>175.32</v>
      </c>
      <c r="C48" s="27">
        <f t="shared" si="0"/>
        <v>5.1666128755506087</v>
      </c>
      <c r="D48" s="9">
        <f>'PET_Hargreaves-Thornthwaite'!S505</f>
        <v>774.41204780389262</v>
      </c>
      <c r="E48" s="9">
        <f t="shared" si="1"/>
        <v>6.6521040934393509</v>
      </c>
      <c r="F48" s="104">
        <f t="shared" si="2"/>
        <v>-1.4854912178887423</v>
      </c>
      <c r="G48" s="104">
        <f t="shared" si="3"/>
        <v>0.22639110599735524</v>
      </c>
      <c r="H48" s="104">
        <f t="shared" si="4"/>
        <v>-1.4854912178887425</v>
      </c>
      <c r="I48" s="72">
        <f t="shared" si="5"/>
        <v>-0.2961732108637643</v>
      </c>
      <c r="J48" s="32" t="s">
        <v>87</v>
      </c>
      <c r="K48" s="44"/>
    </row>
    <row r="49" spans="1:11">
      <c r="A49" s="27" t="s">
        <v>55</v>
      </c>
      <c r="B49" s="113">
        <f>RDI_Hargreaves!B49</f>
        <v>323.23999999999995</v>
      </c>
      <c r="C49" s="27">
        <f t="shared" si="0"/>
        <v>5.7783950813652467</v>
      </c>
      <c r="D49" s="9">
        <f>'PET_Hargreaves-Thornthwaite'!S517</f>
        <v>813.61271956680844</v>
      </c>
      <c r="E49" s="9">
        <f t="shared" si="1"/>
        <v>6.7014844782979965</v>
      </c>
      <c r="F49" s="104">
        <f t="shared" si="2"/>
        <v>-0.92308939693274983</v>
      </c>
      <c r="G49" s="104">
        <f t="shared" si="3"/>
        <v>0.39728975743164702</v>
      </c>
      <c r="H49" s="104">
        <f t="shared" si="4"/>
        <v>-0.92308939693274972</v>
      </c>
      <c r="I49" s="72">
        <f t="shared" si="5"/>
        <v>1.1137030398592034</v>
      </c>
      <c r="J49" s="32" t="s">
        <v>93</v>
      </c>
      <c r="K49" s="44"/>
    </row>
    <row r="50" spans="1:11">
      <c r="A50" s="27" t="s">
        <v>56</v>
      </c>
      <c r="B50" s="113">
        <f>RDI_Hargreaves!B50</f>
        <v>196.09999999999997</v>
      </c>
      <c r="C50" s="27">
        <f t="shared" si="0"/>
        <v>5.2786247332023004</v>
      </c>
      <c r="D50" s="9">
        <f>'PET_Hargreaves-Thornthwaite'!S529</f>
        <v>839.51252300638487</v>
      </c>
      <c r="E50" s="9">
        <f t="shared" si="1"/>
        <v>6.7328213936265673</v>
      </c>
      <c r="F50" s="104">
        <f t="shared" si="2"/>
        <v>-1.4541966604242669</v>
      </c>
      <c r="G50" s="104">
        <f t="shared" si="3"/>
        <v>0.2335879389836196</v>
      </c>
      <c r="H50" s="104">
        <f t="shared" si="4"/>
        <v>-1.4541966604242667</v>
      </c>
      <c r="I50" s="72">
        <f t="shared" si="5"/>
        <v>-0.21772137855808243</v>
      </c>
      <c r="J50" s="32" t="s">
        <v>87</v>
      </c>
      <c r="K50" s="44"/>
    </row>
    <row r="51" spans="1:11">
      <c r="A51" s="27" t="s">
        <v>57</v>
      </c>
      <c r="B51" s="113">
        <f>RDI_Hargreaves!B51</f>
        <v>171.79999999999995</v>
      </c>
      <c r="C51" s="27">
        <f t="shared" si="0"/>
        <v>5.1463310095501544</v>
      </c>
      <c r="D51" s="9">
        <f>'PET_Hargreaves-Thornthwaite'!S541</f>
        <v>829.06353991060587</v>
      </c>
      <c r="E51" s="9">
        <f t="shared" si="1"/>
        <v>6.7202967986523952</v>
      </c>
      <c r="F51" s="104">
        <f t="shared" si="2"/>
        <v>-1.5739657891022407</v>
      </c>
      <c r="G51" s="104">
        <f t="shared" si="3"/>
        <v>0.20722175289305855</v>
      </c>
      <c r="H51" s="104">
        <f t="shared" si="4"/>
        <v>-1.5739657891022403</v>
      </c>
      <c r="I51" s="72">
        <f t="shared" si="5"/>
        <v>-0.51796871738394867</v>
      </c>
      <c r="J51" s="32" t="s">
        <v>87</v>
      </c>
      <c r="K51" s="44"/>
    </row>
    <row r="52" spans="1:11">
      <c r="A52" s="27" t="s">
        <v>58</v>
      </c>
      <c r="B52" s="113">
        <f>RDI_Hargreaves!B52</f>
        <v>105.25999999999999</v>
      </c>
      <c r="C52" s="27">
        <f t="shared" si="0"/>
        <v>4.6564334799256324</v>
      </c>
      <c r="D52" s="9">
        <f>'PET_Hargreaves-Thornthwaite'!S553</f>
        <v>871.93944472724399</v>
      </c>
      <c r="E52" s="9">
        <f t="shared" si="1"/>
        <v>6.7707199773774924</v>
      </c>
      <c r="F52" s="104">
        <f t="shared" si="2"/>
        <v>-2.11428649745186</v>
      </c>
      <c r="G52" s="104">
        <f t="shared" si="3"/>
        <v>0.12071939242630196</v>
      </c>
      <c r="H52" s="104">
        <f t="shared" si="4"/>
        <v>-2.1142864974518591</v>
      </c>
      <c r="I52" s="72">
        <f t="shared" si="5"/>
        <v>-1.8724901753355359</v>
      </c>
      <c r="J52" s="32" t="s">
        <v>92</v>
      </c>
      <c r="K52" s="44"/>
    </row>
    <row r="53" spans="1:11">
      <c r="A53" s="27" t="s">
        <v>59</v>
      </c>
      <c r="B53" s="113">
        <f>RDI_Hargreaves!B53</f>
        <v>186.65999999999997</v>
      </c>
      <c r="C53" s="27">
        <f t="shared" si="0"/>
        <v>5.2292887801376002</v>
      </c>
      <c r="D53" s="9">
        <f>'PET_Hargreaves-Thornthwaite'!S565</f>
        <v>821.7919523637579</v>
      </c>
      <c r="E53" s="9">
        <f t="shared" si="1"/>
        <v>6.7114872637069798</v>
      </c>
      <c r="F53" s="104">
        <f t="shared" si="2"/>
        <v>-1.4821984835693796</v>
      </c>
      <c r="G53" s="104">
        <f t="shared" si="3"/>
        <v>0.22713778038723942</v>
      </c>
      <c r="H53" s="104">
        <f t="shared" si="4"/>
        <v>-1.4821984835693796</v>
      </c>
      <c r="I53" s="72">
        <f t="shared" si="5"/>
        <v>-0.28791870715515427</v>
      </c>
      <c r="J53" s="32" t="s">
        <v>87</v>
      </c>
      <c r="K53" s="44"/>
    </row>
    <row r="54" spans="1:11">
      <c r="A54" s="27" t="s">
        <v>60</v>
      </c>
      <c r="B54" s="113">
        <f>RDI_Hargreaves!B54</f>
        <v>230.06</v>
      </c>
      <c r="C54" s="27">
        <f t="shared" si="0"/>
        <v>5.4383401444678645</v>
      </c>
      <c r="D54" s="9">
        <f>'PET_Hargreaves-Thornthwaite'!S577</f>
        <v>841.33346948624171</v>
      </c>
      <c r="E54" s="9">
        <f t="shared" si="1"/>
        <v>6.7349880968229039</v>
      </c>
      <c r="F54" s="104">
        <f t="shared" si="2"/>
        <v>-1.2966479523550394</v>
      </c>
      <c r="G54" s="104">
        <f t="shared" si="3"/>
        <v>0.27344686541530983</v>
      </c>
      <c r="H54" s="104">
        <f t="shared" si="4"/>
        <v>-1.2966479523550396</v>
      </c>
      <c r="I54" s="72">
        <f t="shared" si="5"/>
        <v>0.17723499171346785</v>
      </c>
      <c r="J54" s="32" t="s">
        <v>87</v>
      </c>
      <c r="K54" s="44"/>
    </row>
    <row r="55" spans="1:11">
      <c r="A55" s="27" t="s">
        <v>61</v>
      </c>
      <c r="B55" s="113">
        <f>RDI_Hargreaves!B55</f>
        <v>170.48</v>
      </c>
      <c r="C55" s="27">
        <f t="shared" si="0"/>
        <v>5.1386179877903615</v>
      </c>
      <c r="D55" s="9">
        <f>'PET_Hargreaves-Thornthwaite'!S589</f>
        <v>813.75121884485304</v>
      </c>
      <c r="E55" s="9">
        <f t="shared" si="1"/>
        <v>6.7016546913340731</v>
      </c>
      <c r="F55" s="104">
        <f t="shared" si="2"/>
        <v>-1.5630367035437116</v>
      </c>
      <c r="G55" s="104">
        <f t="shared" si="3"/>
        <v>0.20949891816076421</v>
      </c>
      <c r="H55" s="104">
        <f t="shared" si="4"/>
        <v>-1.5630367035437109</v>
      </c>
      <c r="I55" s="72">
        <f t="shared" si="5"/>
        <v>-0.49057076524912518</v>
      </c>
      <c r="J55" s="32" t="s">
        <v>87</v>
      </c>
      <c r="K55" s="44"/>
    </row>
    <row r="56" spans="1:11">
      <c r="A56" s="27" t="s">
        <v>62</v>
      </c>
      <c r="B56" s="113">
        <f>RDI_Hargreaves!B56</f>
        <v>332.34</v>
      </c>
      <c r="C56" s="27">
        <f t="shared" si="0"/>
        <v>5.8061585412730672</v>
      </c>
      <c r="D56" s="9">
        <f>'PET_Hargreaves-Thornthwaite'!S601</f>
        <v>848.89235165046978</v>
      </c>
      <c r="E56" s="9">
        <f t="shared" si="1"/>
        <v>6.7439323839854284</v>
      </c>
      <c r="F56" s="104">
        <f t="shared" si="2"/>
        <v>-0.93777384271236119</v>
      </c>
      <c r="G56" s="104">
        <f t="shared" si="3"/>
        <v>0.39149840301169364</v>
      </c>
      <c r="H56" s="104">
        <f t="shared" si="4"/>
        <v>-0.93777384271236108</v>
      </c>
      <c r="I56" s="72">
        <f t="shared" si="5"/>
        <v>1.0768908344426011</v>
      </c>
      <c r="J56" s="32" t="s">
        <v>93</v>
      </c>
      <c r="K56" s="44"/>
    </row>
    <row r="57" spans="1:11">
      <c r="A57" s="27" t="s">
        <v>63</v>
      </c>
      <c r="B57" s="113">
        <f>RDI_Hargreaves!B57</f>
        <v>491.14000000000004</v>
      </c>
      <c r="C57" s="27">
        <f t="shared" si="0"/>
        <v>6.1967292195349</v>
      </c>
      <c r="D57" s="9">
        <f>'PET_Hargreaves-Thornthwaite'!S613</f>
        <v>822.05609477920052</v>
      </c>
      <c r="E57" s="9">
        <f t="shared" si="1"/>
        <v>6.7118086345516579</v>
      </c>
      <c r="F57" s="104">
        <f t="shared" si="2"/>
        <v>-0.51507941501675791</v>
      </c>
      <c r="G57" s="104">
        <f t="shared" si="3"/>
        <v>0.59745314598259547</v>
      </c>
      <c r="H57" s="104">
        <f t="shared" si="4"/>
        <v>-0.51507941501675725</v>
      </c>
      <c r="I57" s="72">
        <f t="shared" si="5"/>
        <v>2.1365368254672292</v>
      </c>
      <c r="J57" s="32" t="s">
        <v>89</v>
      </c>
      <c r="K57" s="44"/>
    </row>
    <row r="58" spans="1:11">
      <c r="A58" s="27" t="s">
        <v>64</v>
      </c>
      <c r="B58" s="113">
        <f>RDI_Hargreaves!B58</f>
        <v>105.35999999999999</v>
      </c>
      <c r="C58" s="27">
        <f t="shared" si="0"/>
        <v>4.6573830574350259</v>
      </c>
      <c r="D58" s="9">
        <f>'PET_Hargreaves-Thornthwaite'!S625</f>
        <v>885.11890955901447</v>
      </c>
      <c r="E58" s="9">
        <f t="shared" si="1"/>
        <v>6.7857219970659202</v>
      </c>
      <c r="F58" s="104">
        <f t="shared" si="2"/>
        <v>-2.1283389396308943</v>
      </c>
      <c r="G58" s="104">
        <f t="shared" si="3"/>
        <v>0.11903485380567977</v>
      </c>
      <c r="H58" s="104">
        <f t="shared" si="4"/>
        <v>-2.1283389396308943</v>
      </c>
      <c r="I58" s="72">
        <f t="shared" si="5"/>
        <v>-1.9077180208983431</v>
      </c>
      <c r="J58" s="32" t="s">
        <v>92</v>
      </c>
      <c r="K58" s="44"/>
    </row>
    <row r="59" spans="1:11">
      <c r="A59" s="27" t="s">
        <v>65</v>
      </c>
      <c r="B59" s="113">
        <f>RDI_Hargreaves!B59</f>
        <v>191.68</v>
      </c>
      <c r="C59" s="27">
        <f t="shared" si="0"/>
        <v>5.2558273149270844</v>
      </c>
      <c r="D59" s="9">
        <f>'PET_Hargreaves-Thornthwaite'!S637</f>
        <v>794.62081234076004</v>
      </c>
      <c r="E59" s="9">
        <f t="shared" si="1"/>
        <v>6.6778650352609468</v>
      </c>
      <c r="F59" s="104">
        <f t="shared" si="2"/>
        <v>-1.4220377203338623</v>
      </c>
      <c r="G59" s="104">
        <f t="shared" si="3"/>
        <v>0.24122197282419178</v>
      </c>
      <c r="H59" s="104">
        <f t="shared" si="4"/>
        <v>-1.4220377203338621</v>
      </c>
      <c r="I59" s="72">
        <f t="shared" si="5"/>
        <v>-0.13710263908669673</v>
      </c>
      <c r="J59" s="32" t="s">
        <v>87</v>
      </c>
      <c r="K59" s="44"/>
    </row>
    <row r="60" spans="1:11">
      <c r="A60" s="27" t="s">
        <v>66</v>
      </c>
      <c r="B60" s="113">
        <f>RDI_Hargreaves!B60</f>
        <v>142.76</v>
      </c>
      <c r="C60" s="27">
        <f t="shared" si="0"/>
        <v>4.9611648986219592</v>
      </c>
      <c r="D60" s="9">
        <f>'PET_Hargreaves-Thornthwaite'!S349</f>
        <v>762.05927038110019</v>
      </c>
      <c r="E60" s="9">
        <f t="shared" si="1"/>
        <v>6.6360243353140955</v>
      </c>
      <c r="F60" s="104">
        <f t="shared" si="2"/>
        <v>-1.6748594366921363</v>
      </c>
      <c r="G60" s="104">
        <f t="shared" si="3"/>
        <v>0.18733450998976336</v>
      </c>
      <c r="H60" s="104">
        <f t="shared" si="4"/>
        <v>-1.6748594366921354</v>
      </c>
      <c r="I60" s="72">
        <f t="shared" si="5"/>
        <v>-0.7708974105094577</v>
      </c>
      <c r="J60" s="32" t="s">
        <v>87</v>
      </c>
      <c r="K60" s="44"/>
    </row>
    <row r="61" spans="1:11">
      <c r="A61" s="27" t="s">
        <v>67</v>
      </c>
      <c r="B61" s="113">
        <f>RDI_Hargreaves!B61</f>
        <v>270.39999999999998</v>
      </c>
      <c r="C61" s="27">
        <f t="shared" si="0"/>
        <v>5.5999023441688092</v>
      </c>
      <c r="D61" s="9">
        <f>'PET_Hargreaves-Thornthwaite'!S661</f>
        <v>895.61955110772737</v>
      </c>
      <c r="E61" s="9">
        <f t="shared" si="1"/>
        <v>6.7975157146646721</v>
      </c>
      <c r="F61" s="104">
        <f t="shared" si="2"/>
        <v>-1.1976133704958629</v>
      </c>
      <c r="G61" s="104">
        <f t="shared" si="3"/>
        <v>0.30191390938882662</v>
      </c>
      <c r="H61" s="104">
        <f t="shared" si="4"/>
        <v>-1.1976133704958627</v>
      </c>
      <c r="I61" s="72">
        <f t="shared" si="5"/>
        <v>0.4255032222931458</v>
      </c>
      <c r="J61" s="32" t="s">
        <v>87</v>
      </c>
      <c r="K61" s="44"/>
    </row>
    <row r="62" spans="1:11">
      <c r="A62" s="27" t="s">
        <v>68</v>
      </c>
      <c r="B62" s="113">
        <f>RDI_Hargreaves!B62</f>
        <v>162.38</v>
      </c>
      <c r="C62" s="27">
        <f t="shared" si="0"/>
        <v>5.0899392674343007</v>
      </c>
      <c r="D62" s="9">
        <f>'PET_Hargreaves-Thornthwaite'!S673</f>
        <v>877.5828208764176</v>
      </c>
      <c r="E62" s="9">
        <f t="shared" si="1"/>
        <v>6.7771713336513963</v>
      </c>
      <c r="F62" s="104">
        <f t="shared" si="2"/>
        <v>-1.6872320662170956</v>
      </c>
      <c r="G62" s="104">
        <f t="shared" si="3"/>
        <v>0.18503096931391114</v>
      </c>
      <c r="H62" s="104">
        <f t="shared" si="4"/>
        <v>-1.6872320662170959</v>
      </c>
      <c r="I62" s="72">
        <f t="shared" si="5"/>
        <v>-0.80191416023580764</v>
      </c>
      <c r="J62" s="32" t="s">
        <v>87</v>
      </c>
      <c r="K62" s="44"/>
    </row>
    <row r="63" spans="1:11">
      <c r="A63" s="27" t="s">
        <v>69</v>
      </c>
      <c r="B63" s="113">
        <f>RDI_Hargreaves!B63</f>
        <v>162.44</v>
      </c>
      <c r="C63" s="27">
        <f t="shared" si="0"/>
        <v>5.0903087028180973</v>
      </c>
      <c r="D63" s="9">
        <f>'PET_Hargreaves-Thornthwaite'!S685</f>
        <v>885.12636930352289</v>
      </c>
      <c r="E63" s="9">
        <f t="shared" si="1"/>
        <v>6.7857304249878556</v>
      </c>
      <c r="F63" s="104">
        <f t="shared" si="2"/>
        <v>-1.6954217221697583</v>
      </c>
      <c r="G63" s="104">
        <f t="shared" si="3"/>
        <v>0.1835218174867152</v>
      </c>
      <c r="H63" s="104">
        <f t="shared" si="4"/>
        <v>-1.6954217221697583</v>
      </c>
      <c r="I63" s="72">
        <f t="shared" si="5"/>
        <v>-0.82244467951759748</v>
      </c>
      <c r="J63" s="32" t="s">
        <v>87</v>
      </c>
      <c r="K63" s="44"/>
    </row>
    <row r="64" spans="1:11">
      <c r="A64" s="27" t="s">
        <v>70</v>
      </c>
      <c r="B64" s="113">
        <f>RDI_Hargreaves!B64</f>
        <v>168.26</v>
      </c>
      <c r="C64" s="27">
        <f t="shared" si="0"/>
        <v>5.1255104021226678</v>
      </c>
      <c r="D64" s="9">
        <f>'PET_Hargreaves-Thornthwaite'!S697</f>
        <v>906.22871765596039</v>
      </c>
      <c r="E64" s="9">
        <f t="shared" si="1"/>
        <v>6.8092917219272948</v>
      </c>
      <c r="F64" s="104">
        <f t="shared" si="2"/>
        <v>-1.683781319804627</v>
      </c>
      <c r="G64" s="104">
        <f t="shared" si="3"/>
        <v>0.18567056717780822</v>
      </c>
      <c r="H64" s="104">
        <f t="shared" si="4"/>
        <v>-1.6837813198046276</v>
      </c>
      <c r="I64" s="72">
        <f t="shared" si="5"/>
        <v>-0.7932635385042911</v>
      </c>
      <c r="J64" s="32" t="s">
        <v>87</v>
      </c>
      <c r="K64" s="44"/>
    </row>
    <row r="65" spans="1:11">
      <c r="A65" s="27" t="s">
        <v>71</v>
      </c>
      <c r="B65" s="113">
        <f>RDI_Hargreaves!B65</f>
        <v>312.8</v>
      </c>
      <c r="C65" s="27">
        <f t="shared" si="0"/>
        <v>5.7455640086711561</v>
      </c>
      <c r="D65" s="9">
        <f>'PET_Hargreaves-Thornthwaite'!S709</f>
        <v>846.19672201266042</v>
      </c>
      <c r="E65" s="9">
        <f t="shared" si="1"/>
        <v>6.7407518645047233</v>
      </c>
      <c r="F65" s="104">
        <f t="shared" si="2"/>
        <v>-0.99518785583356717</v>
      </c>
      <c r="G65" s="104">
        <f t="shared" si="3"/>
        <v>0.36965399636152224</v>
      </c>
      <c r="H65" s="104">
        <f t="shared" si="4"/>
        <v>-0.99518785583356695</v>
      </c>
      <c r="I65" s="72">
        <f t="shared" si="5"/>
        <v>0.93296055089428565</v>
      </c>
      <c r="J65" s="32" t="s">
        <v>87</v>
      </c>
      <c r="K65" s="44"/>
    </row>
    <row r="66" spans="1:11">
      <c r="A66" s="27" t="s">
        <v>72</v>
      </c>
      <c r="B66" s="113">
        <f>RDI_Hargreaves!B66</f>
        <v>491.4</v>
      </c>
      <c r="C66" s="27">
        <f t="shared" si="0"/>
        <v>6.1972584600870784</v>
      </c>
      <c r="D66" s="9">
        <f>'PET_Hargreaves-Thornthwaite'!S721</f>
        <v>876.18354562379557</v>
      </c>
      <c r="E66" s="9">
        <f t="shared" si="1"/>
        <v>6.775575595956485</v>
      </c>
      <c r="F66" s="104">
        <f t="shared" si="2"/>
        <v>-0.57831713586940658</v>
      </c>
      <c r="G66" s="104">
        <f t="shared" si="3"/>
        <v>0.56084139271315536</v>
      </c>
      <c r="H66" s="104">
        <f t="shared" si="4"/>
        <v>-0.57831713586940647</v>
      </c>
      <c r="I66" s="72">
        <f t="shared" si="5"/>
        <v>1.9780071809002087</v>
      </c>
      <c r="J66" s="32" t="s">
        <v>87</v>
      </c>
      <c r="K66" s="44"/>
    </row>
    <row r="67" spans="1:11">
      <c r="A67" s="27" t="s">
        <v>73</v>
      </c>
      <c r="B67" s="113">
        <f>RDI_Hargreaves!B67</f>
        <v>221.59999999999997</v>
      </c>
      <c r="C67" s="27">
        <f t="shared" si="0"/>
        <v>5.4008739548731288</v>
      </c>
      <c r="D67" s="9">
        <f>'PET_Hargreaves-Thornthwaite'!S733</f>
        <v>902.44195277221297</v>
      </c>
      <c r="E67" s="9">
        <f t="shared" si="1"/>
        <v>6.805104369880592</v>
      </c>
      <c r="F67" s="104">
        <f t="shared" si="2"/>
        <v>-1.4042304150074632</v>
      </c>
      <c r="G67" s="104">
        <f t="shared" si="3"/>
        <v>0.24555595993655496</v>
      </c>
      <c r="H67" s="104">
        <f t="shared" si="4"/>
        <v>-1.4042304150074638</v>
      </c>
      <c r="I67" s="72">
        <f t="shared" si="5"/>
        <v>-9.2461786348373043E-2</v>
      </c>
      <c r="J67" s="32" t="s">
        <v>87</v>
      </c>
      <c r="K67" s="44"/>
    </row>
    <row r="68" spans="1:11">
      <c r="A68" s="29" t="s">
        <v>80</v>
      </c>
      <c r="B68" s="113">
        <f>RDI_Hargreaves!B68</f>
        <v>149</v>
      </c>
      <c r="C68" s="27">
        <f t="shared" si="0"/>
        <v>5.0039463059454592</v>
      </c>
      <c r="D68" s="9">
        <f>'PET_Hargreaves-Thornthwaite'!S745</f>
        <v>862.75907976614747</v>
      </c>
      <c r="E68" s="9">
        <f t="shared" si="1"/>
        <v>6.7601354861373348</v>
      </c>
      <c r="F68" s="104">
        <f t="shared" si="2"/>
        <v>-1.7561891801918756</v>
      </c>
      <c r="G68" s="104">
        <f t="shared" si="3"/>
        <v>0.17270174663405077</v>
      </c>
      <c r="H68" s="104">
        <f t="shared" si="4"/>
        <v>-1.7561891801918761</v>
      </c>
      <c r="I68" s="72">
        <f t="shared" si="5"/>
        <v>-0.97478166117344589</v>
      </c>
      <c r="J68" s="32" t="s">
        <v>87</v>
      </c>
      <c r="K68" s="44"/>
    </row>
    <row r="69" spans="1:11">
      <c r="A69" s="27" t="s">
        <v>74</v>
      </c>
      <c r="B69" s="113">
        <f>RDI_Hargreaves!B69</f>
        <v>342</v>
      </c>
      <c r="C69" s="27">
        <f t="shared" si="0"/>
        <v>5.8348107370626048</v>
      </c>
      <c r="D69" s="9">
        <f>'PET_Hargreaves-Thornthwaite'!S757</f>
        <v>884.1459421610009</v>
      </c>
      <c r="E69" s="9">
        <f t="shared" si="1"/>
        <v>6.7846221419536121</v>
      </c>
      <c r="F69" s="104">
        <f t="shared" si="2"/>
        <v>-0.94981140489100735</v>
      </c>
      <c r="G69" s="104">
        <f t="shared" si="3"/>
        <v>0.38681396779822874</v>
      </c>
      <c r="H69" s="104">
        <f t="shared" si="4"/>
        <v>-0.94981140489100691</v>
      </c>
      <c r="I69" s="72">
        <f t="shared" si="5"/>
        <v>1.046714059759644</v>
      </c>
      <c r="J69" s="32" t="s">
        <v>93</v>
      </c>
      <c r="K69" s="44"/>
    </row>
    <row r="70" spans="1:11">
      <c r="A70" s="27" t="s">
        <v>75</v>
      </c>
      <c r="B70" s="113">
        <f>RDI_Hargreaves!B70</f>
        <v>256.18</v>
      </c>
      <c r="C70" s="27">
        <f t="shared" si="0"/>
        <v>5.54588032240299</v>
      </c>
      <c r="D70" s="9">
        <f>'PET_Hargreaves-Thornthwaite'!S769</f>
        <v>887.15590978929833</v>
      </c>
      <c r="E70" s="9">
        <f t="shared" si="1"/>
        <v>6.7880207388920075</v>
      </c>
      <c r="F70" s="104">
        <f t="shared" si="2"/>
        <v>-1.2421404164890175</v>
      </c>
      <c r="G70" s="104">
        <f t="shared" si="3"/>
        <v>0.28876547760454346</v>
      </c>
      <c r="H70" s="104">
        <f t="shared" si="4"/>
        <v>-1.2421404164890175</v>
      </c>
      <c r="I70" s="72">
        <f t="shared" si="5"/>
        <v>0.31387907329254977</v>
      </c>
      <c r="J70" s="32" t="s">
        <v>87</v>
      </c>
      <c r="K70" s="44"/>
    </row>
    <row r="71" spans="1:11">
      <c r="A71" s="27" t="s">
        <v>76</v>
      </c>
      <c r="B71" s="113">
        <f>RDI_Hargreaves!B71</f>
        <v>180.64000000000001</v>
      </c>
      <c r="C71" s="27">
        <f t="shared" si="0"/>
        <v>5.1965061004013524</v>
      </c>
      <c r="D71" s="9">
        <f>'PET_Hargreaves-Thornthwaite'!S781</f>
        <v>914.30376329092076</v>
      </c>
      <c r="E71" s="9">
        <f t="shared" si="1"/>
        <v>6.8181628611970417</v>
      </c>
      <c r="F71" s="104">
        <f t="shared" si="2"/>
        <v>-1.6216567607956893</v>
      </c>
      <c r="G71" s="104">
        <f t="shared" si="3"/>
        <v>0.19757109972927289</v>
      </c>
      <c r="H71" s="104">
        <f t="shared" si="4"/>
        <v>-1.6216567607956895</v>
      </c>
      <c r="I71" s="72">
        <f t="shared" si="5"/>
        <v>-0.63752446179850442</v>
      </c>
      <c r="J71" s="32" t="s">
        <v>87</v>
      </c>
      <c r="K71" s="44"/>
    </row>
    <row r="72" spans="1:11">
      <c r="D72" s="50"/>
      <c r="E72" s="50"/>
      <c r="F72" s="50"/>
    </row>
    <row r="73" spans="1:11">
      <c r="A73" s="74" t="s">
        <v>479</v>
      </c>
      <c r="B73" s="102">
        <f>AVERAGE(C7:C71)</f>
        <v>5.3368756725807929</v>
      </c>
      <c r="D73" s="112" t="s">
        <v>83</v>
      </c>
      <c r="E73" s="112"/>
      <c r="F73" s="112"/>
      <c r="G73" s="112"/>
      <c r="H73" s="78">
        <f>AVERAGE(H7:H71)</f>
        <v>-1.3673472651675407</v>
      </c>
    </row>
    <row r="74" spans="1:11">
      <c r="A74" s="74" t="s">
        <v>480</v>
      </c>
      <c r="B74" s="102">
        <f>AVERAGE(E7:E71)</f>
        <v>6.7042229377483302</v>
      </c>
    </row>
    <row r="75" spans="1:11">
      <c r="A75" s="76" t="s">
        <v>481</v>
      </c>
      <c r="B75" s="103">
        <f>B73-B74</f>
        <v>-1.3673472651675374</v>
      </c>
      <c r="D75" s="112" t="s">
        <v>84</v>
      </c>
      <c r="E75" s="112"/>
      <c r="F75" s="112"/>
      <c r="G75" s="112"/>
      <c r="H75" s="80">
        <f>STDEV(H7:H71)</f>
        <v>0.39487359524926691</v>
      </c>
    </row>
    <row r="76" spans="1:11">
      <c r="A76" s="74" t="s">
        <v>482</v>
      </c>
      <c r="B76" s="102">
        <f>STDEV(C7:C71)</f>
        <v>0.39561179825578857</v>
      </c>
    </row>
    <row r="77" spans="1:11">
      <c r="A77" s="74" t="s">
        <v>483</v>
      </c>
      <c r="B77" s="102">
        <f>STDEV(E7:E71)</f>
        <v>5.1124859315235215E-2</v>
      </c>
    </row>
    <row r="78" spans="1:11">
      <c r="A78" s="76" t="s">
        <v>484</v>
      </c>
      <c r="B78" s="103">
        <f>SQRT(B76^2+B77^2)</f>
        <v>0.39890154945698236</v>
      </c>
    </row>
  </sheetData>
  <mergeCells count="2">
    <mergeCell ref="D73:G73"/>
    <mergeCell ref="D75:G7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F68"/>
  <sheetViews>
    <sheetView zoomScale="70" zoomScaleNormal="70" workbookViewId="0">
      <selection activeCell="J2" sqref="J2"/>
    </sheetView>
  </sheetViews>
  <sheetFormatPr defaultRowHeight="15"/>
  <cols>
    <col min="1" max="1" width="14.140625" bestFit="1" customWidth="1"/>
    <col min="6" max="6" width="17.85546875" customWidth="1"/>
  </cols>
  <sheetData>
    <row r="3" spans="1:6">
      <c r="A3" s="72" t="s">
        <v>77</v>
      </c>
      <c r="B3" s="72" t="s">
        <v>79</v>
      </c>
      <c r="C3" s="72" t="s">
        <v>78</v>
      </c>
      <c r="D3" s="72" t="s">
        <v>81</v>
      </c>
      <c r="E3" s="72" t="s">
        <v>82</v>
      </c>
      <c r="F3" s="72" t="s">
        <v>85</v>
      </c>
    </row>
    <row r="4" spans="1:6">
      <c r="A4" s="27" t="s">
        <v>13</v>
      </c>
      <c r="B4" s="113">
        <f>RDI_Hargreaves!B7</f>
        <v>293.91999999999996</v>
      </c>
      <c r="C4" s="105">
        <f>RDI_Thornthwaite!D7</f>
        <v>800.77479888472817</v>
      </c>
      <c r="D4" s="106">
        <f>RDI_Thornthwaite!G7</f>
        <v>0.36704451789611059</v>
      </c>
      <c r="E4" s="106">
        <f>RDI_Thornthwaite!H7</f>
        <v>-1.0022721361148414</v>
      </c>
      <c r="F4" s="107">
        <f>RDI_Thornthwaite!I7</f>
        <v>0.91520108044119219</v>
      </c>
    </row>
    <row r="5" spans="1:6">
      <c r="A5" s="27" t="s">
        <v>14</v>
      </c>
      <c r="B5" s="113">
        <f>RDI_Hargreaves!B8</f>
        <v>229.85999999999999</v>
      </c>
      <c r="C5" s="105">
        <f>RDI_Thornthwaite!D8</f>
        <v>792.29684386883446</v>
      </c>
      <c r="D5" s="106">
        <f>RDI_Thornthwaite!G8</f>
        <v>0.29011853546907923</v>
      </c>
      <c r="E5" s="106">
        <f>RDI_Thornthwaite!H8</f>
        <v>-1.2374656965174551</v>
      </c>
      <c r="F5" s="107">
        <f>RDI_Thornthwaite!I8</f>
        <v>0.32559805502607786</v>
      </c>
    </row>
    <row r="6" spans="1:6">
      <c r="A6" s="27" t="s">
        <v>15</v>
      </c>
      <c r="B6" s="113">
        <f>RDI_Hargreaves!B9</f>
        <v>243.32</v>
      </c>
      <c r="C6" s="105">
        <f>RDI_Thornthwaite!D9</f>
        <v>800.85557634118243</v>
      </c>
      <c r="D6" s="106">
        <f>RDI_Thornthwaite!G9</f>
        <v>0.30382506807487125</v>
      </c>
      <c r="E6" s="106">
        <f>RDI_Thornthwaite!H9</f>
        <v>-1.1913031771658191</v>
      </c>
      <c r="F6" s="107">
        <f>RDI_Thornthwaite!I9</f>
        <v>0.44132214638264489</v>
      </c>
    </row>
    <row r="7" spans="1:6">
      <c r="A7" s="27" t="s">
        <v>16</v>
      </c>
      <c r="B7" s="113">
        <f>RDI_Hargreaves!B10</f>
        <v>204.55999999999997</v>
      </c>
      <c r="C7" s="105">
        <f>RDI_Thornthwaite!D10</f>
        <v>777.16021431879483</v>
      </c>
      <c r="D7" s="106">
        <f>RDI_Thornthwaite!G10</f>
        <v>0.26321470943967867</v>
      </c>
      <c r="E7" s="106">
        <f>RDI_Thornthwaite!H10</f>
        <v>-1.3347851941637208</v>
      </c>
      <c r="F7" s="107">
        <f>RDI_Thornthwaite!I10</f>
        <v>8.1629341997148816E-2</v>
      </c>
    </row>
    <row r="8" spans="1:6">
      <c r="A8" s="27" t="s">
        <v>17</v>
      </c>
      <c r="B8" s="113">
        <f>RDI_Hargreaves!B11</f>
        <v>165.47999999999996</v>
      </c>
      <c r="C8" s="105">
        <f>RDI_Thornthwaite!D11</f>
        <v>775.03083250012799</v>
      </c>
      <c r="D8" s="106">
        <f>RDI_Thornthwaite!G11</f>
        <v>0.21351408622826967</v>
      </c>
      <c r="E8" s="106">
        <f>RDI_Thornthwaite!H11</f>
        <v>-1.5440524708399122</v>
      </c>
      <c r="F8" s="107">
        <f>RDI_Thornthwaite!I11</f>
        <v>-0.44297949183932844</v>
      </c>
    </row>
    <row r="9" spans="1:6">
      <c r="A9" s="27" t="s">
        <v>18</v>
      </c>
      <c r="B9" s="113">
        <f>RDI_Hargreaves!B12</f>
        <v>345.12</v>
      </c>
      <c r="C9" s="105">
        <f>RDI_Thornthwaite!D12</f>
        <v>834.9379822123758</v>
      </c>
      <c r="D9" s="106">
        <f>RDI_Thornthwaite!G12</f>
        <v>0.41334806578749567</v>
      </c>
      <c r="E9" s="106">
        <f>RDI_Thornthwaite!H12</f>
        <v>-0.88346526665209835</v>
      </c>
      <c r="F9" s="107">
        <f>RDI_Thornthwaite!I12</f>
        <v>1.2130361468240447</v>
      </c>
    </row>
    <row r="10" spans="1:6">
      <c r="A10" s="27" t="s">
        <v>19</v>
      </c>
      <c r="B10" s="113">
        <f>RDI_Hargreaves!B13</f>
        <v>139.11999999999998</v>
      </c>
      <c r="C10" s="105">
        <f>RDI_Thornthwaite!D13</f>
        <v>837.01668390497025</v>
      </c>
      <c r="D10" s="106">
        <f>RDI_Thornthwaite!G13</f>
        <v>0.16620935122936548</v>
      </c>
      <c r="E10" s="106">
        <f>RDI_Thornthwaite!H13</f>
        <v>-1.7945071332256373</v>
      </c>
      <c r="F10" s="107">
        <f>RDI_Thornthwaite!I13</f>
        <v>-1.0708403330084455</v>
      </c>
    </row>
    <row r="11" spans="1:6">
      <c r="A11" s="27" t="s">
        <v>20</v>
      </c>
      <c r="B11" s="113">
        <f>RDI_Hargreaves!B14</f>
        <v>325.74000000000007</v>
      </c>
      <c r="C11" s="105">
        <f>RDI_Thornthwaite!D14</f>
        <v>848.19985966308172</v>
      </c>
      <c r="D11" s="106">
        <f>RDI_Thornthwaite!G14</f>
        <v>0.38403684731731635</v>
      </c>
      <c r="E11" s="106">
        <f>RDI_Thornthwaite!H14</f>
        <v>-0.9570167744424346</v>
      </c>
      <c r="F11" s="107">
        <f>RDI_Thornthwaite!I14</f>
        <v>1.0286510325258911</v>
      </c>
    </row>
    <row r="12" spans="1:6">
      <c r="A12" s="27" t="s">
        <v>21</v>
      </c>
      <c r="B12" s="113">
        <f>RDI_Hargreaves!B15</f>
        <v>157.76</v>
      </c>
      <c r="C12" s="105">
        <f>RDI_Thornthwaite!D15</f>
        <v>776.11163817193392</v>
      </c>
      <c r="D12" s="106">
        <f>RDI_Thornthwaite!G15</f>
        <v>0.20326972595281587</v>
      </c>
      <c r="E12" s="106">
        <f>RDI_Thornthwaite!H15</f>
        <v>-1.593221482605141</v>
      </c>
      <c r="F12" s="107">
        <f>RDI_Thornthwaite!I15</f>
        <v>-0.56624051158758892</v>
      </c>
    </row>
    <row r="13" spans="1:6">
      <c r="A13" s="27" t="s">
        <v>22</v>
      </c>
      <c r="B13" s="113">
        <f>RDI_Hargreaves!B16</f>
        <v>216.48</v>
      </c>
      <c r="C13" s="105">
        <f>RDI_Thornthwaite!D16</f>
        <v>796.87710906355073</v>
      </c>
      <c r="D13" s="106">
        <f>RDI_Thornthwaite!G16</f>
        <v>0.27166045747555256</v>
      </c>
      <c r="E13" s="106">
        <f>RDI_Thornthwaite!H16</f>
        <v>-1.303202310588796</v>
      </c>
      <c r="F13" s="107">
        <f>RDI_Thornthwaite!I16</f>
        <v>0.16080397447956959</v>
      </c>
    </row>
    <row r="14" spans="1:6">
      <c r="A14" s="27" t="s">
        <v>23</v>
      </c>
      <c r="B14" s="113">
        <f>RDI_Hargreaves!B17</f>
        <v>306.42</v>
      </c>
      <c r="C14" s="105">
        <f>RDI_Thornthwaite!D17</f>
        <v>818.13650312022992</v>
      </c>
      <c r="D14" s="106">
        <f>RDI_Thornthwaite!G17</f>
        <v>0.37453407693137708</v>
      </c>
      <c r="E14" s="106">
        <f>RDI_Thornthwaite!H17</f>
        <v>-0.98207248702329386</v>
      </c>
      <c r="F14" s="107">
        <f>RDI_Thornthwaite!I17</f>
        <v>0.96583926201517956</v>
      </c>
    </row>
    <row r="15" spans="1:6">
      <c r="A15" s="27" t="s">
        <v>24</v>
      </c>
      <c r="B15" s="113">
        <f>RDI_Hargreaves!B18</f>
        <v>311.8599999999999</v>
      </c>
      <c r="C15" s="105">
        <f>RDI_Thornthwaite!D18</f>
        <v>837.46564955677115</v>
      </c>
      <c r="D15" s="106">
        <f>RDI_Thornthwaite!G18</f>
        <v>0.37238542281113485</v>
      </c>
      <c r="E15" s="106">
        <f>RDI_Thornthwaite!H18</f>
        <v>-0.98782587824672408</v>
      </c>
      <c r="F15" s="107">
        <f>RDI_Thornthwaite!I18</f>
        <v>0.95141617634087672</v>
      </c>
    </row>
    <row r="16" spans="1:6">
      <c r="A16" s="27" t="s">
        <v>25</v>
      </c>
      <c r="B16" s="113">
        <f>RDI_Hargreaves!B19</f>
        <v>258.94</v>
      </c>
      <c r="C16" s="105">
        <f>RDI_Thornthwaite!D19</f>
        <v>802.83703190411291</v>
      </c>
      <c r="D16" s="106">
        <f>RDI_Thornthwaite!G19</f>
        <v>0.32253121083100034</v>
      </c>
      <c r="E16" s="106">
        <f>RDI_Thornthwaite!H19</f>
        <v>-1.1315553696584326</v>
      </c>
      <c r="F16" s="107">
        <f>RDI_Thornthwaite!I19</f>
        <v>0.59110298225234792</v>
      </c>
    </row>
    <row r="17" spans="1:6">
      <c r="A17" s="27" t="s">
        <v>26</v>
      </c>
      <c r="B17" s="113">
        <f>RDI_Hargreaves!B20</f>
        <v>324.74</v>
      </c>
      <c r="C17" s="105">
        <f>RDI_Thornthwaite!D20</f>
        <v>786.54081804974476</v>
      </c>
      <c r="D17" s="106">
        <f>RDI_Thornthwaite!G20</f>
        <v>0.41287113465414815</v>
      </c>
      <c r="E17" s="106">
        <f>RDI_Thornthwaite!H20</f>
        <v>-0.8846197573394744</v>
      </c>
      <c r="F17" s="107">
        <f>RDI_Thornthwaite!I20</f>
        <v>1.2101419723367617</v>
      </c>
    </row>
    <row r="18" spans="1:6">
      <c r="A18" s="27" t="s">
        <v>27</v>
      </c>
      <c r="B18" s="113">
        <f>RDI_Hargreaves!B21</f>
        <v>251.72</v>
      </c>
      <c r="C18" s="105">
        <f>RDI_Thornthwaite!D21</f>
        <v>820.09547384841244</v>
      </c>
      <c r="D18" s="106">
        <f>RDI_Thornthwaite!G21</f>
        <v>0.30693987227946617</v>
      </c>
      <c r="E18" s="106">
        <f>RDI_Thornthwaite!H21</f>
        <v>-1.1811034063443966</v>
      </c>
      <c r="F18" s="107">
        <f>RDI_Thornthwaite!I21</f>
        <v>0.46689179091099353</v>
      </c>
    </row>
    <row r="19" spans="1:6">
      <c r="A19" s="27" t="s">
        <v>28</v>
      </c>
      <c r="B19" s="113">
        <f>RDI_Hargreaves!B22</f>
        <v>292.47999999999996</v>
      </c>
      <c r="C19" s="105">
        <f>RDI_Thornthwaite!D22</f>
        <v>781.05660686390718</v>
      </c>
      <c r="D19" s="106">
        <f>RDI_Thornthwaite!G22</f>
        <v>0.37446709678875073</v>
      </c>
      <c r="E19" s="106">
        <f>RDI_Thornthwaite!H22</f>
        <v>-0.98225133892674876</v>
      </c>
      <c r="F19" s="107">
        <f>RDI_Thornthwaite!I22</f>
        <v>0.96539090100054226</v>
      </c>
    </row>
    <row r="20" spans="1:6">
      <c r="A20" s="27" t="s">
        <v>29</v>
      </c>
      <c r="B20" s="113">
        <f>RDI_Hargreaves!B23</f>
        <v>243.98</v>
      </c>
      <c r="C20" s="105">
        <f>RDI_Thornthwaite!D23</f>
        <v>784.38059489647867</v>
      </c>
      <c r="D20" s="106">
        <f>RDI_Thornthwaite!G23</f>
        <v>0.31104798051792715</v>
      </c>
      <c r="E20" s="106">
        <f>RDI_Thornthwaite!H23</f>
        <v>-1.1678081005098675</v>
      </c>
      <c r="F20" s="107">
        <f>RDI_Thornthwaite!I23</f>
        <v>0.50022158331873867</v>
      </c>
    </row>
    <row r="21" spans="1:6">
      <c r="A21" s="27" t="s">
        <v>30</v>
      </c>
      <c r="B21" s="113">
        <f>RDI_Hargreaves!B24</f>
        <v>297.26</v>
      </c>
      <c r="C21" s="105">
        <f>RDI_Thornthwaite!D24</f>
        <v>772.01524652980606</v>
      </c>
      <c r="D21" s="106">
        <f>RDI_Thornthwaite!G24</f>
        <v>0.385044209082888</v>
      </c>
      <c r="E21" s="106">
        <f>RDI_Thornthwaite!H24</f>
        <v>-0.95439712249995123</v>
      </c>
      <c r="F21" s="107">
        <f>RDI_Thornthwaite!I24</f>
        <v>1.0352181966445801</v>
      </c>
    </row>
    <row r="22" spans="1:6">
      <c r="A22" s="27" t="s">
        <v>31</v>
      </c>
      <c r="B22" s="113">
        <f>RDI_Hargreaves!B25</f>
        <v>153.89999999999998</v>
      </c>
      <c r="C22" s="105">
        <f>RDI_Thornthwaite!D25</f>
        <v>778.63402823945216</v>
      </c>
      <c r="D22" s="106">
        <f>RDI_Thornthwaite!G25</f>
        <v>0.19765383276143095</v>
      </c>
      <c r="E22" s="106">
        <f>RDI_Thornthwaite!H25</f>
        <v>-1.6212380977683085</v>
      </c>
      <c r="F22" s="107">
        <f>RDI_Thornthwaite!I25</f>
        <v>-0.63647492206131628</v>
      </c>
    </row>
    <row r="23" spans="1:6">
      <c r="A23" s="27" t="s">
        <v>32</v>
      </c>
      <c r="B23" s="113">
        <f>RDI_Hargreaves!B26</f>
        <v>277.26000000000005</v>
      </c>
      <c r="C23" s="105">
        <f>RDI_Thornthwaite!D26</f>
        <v>808.66083898842612</v>
      </c>
      <c r="D23" s="106">
        <f>RDI_Thornthwaite!G26</f>
        <v>0.34286314686244912</v>
      </c>
      <c r="E23" s="106">
        <f>RDI_Thornthwaite!H26</f>
        <v>-1.0704239001725979</v>
      </c>
      <c r="F23" s="107">
        <f>RDI_Thornthwaite!I26</f>
        <v>0.74435249850279084</v>
      </c>
    </row>
    <row r="24" spans="1:6">
      <c r="A24" s="27" t="s">
        <v>33</v>
      </c>
      <c r="B24" s="113">
        <f>RDI_Hargreaves!B27</f>
        <v>165.38</v>
      </c>
      <c r="C24" s="105">
        <f>RDI_Thornthwaite!D27</f>
        <v>735.86383998475071</v>
      </c>
      <c r="D24" s="106">
        <f>RDI_Thornthwaite!G27</f>
        <v>0.22474266435408372</v>
      </c>
      <c r="E24" s="106">
        <f>RDI_Thornthwaite!H27</f>
        <v>-1.4927992452995218</v>
      </c>
      <c r="F24" s="107">
        <f>RDI_Thornthwaite!I27</f>
        <v>-0.31449358946527034</v>
      </c>
    </row>
    <row r="25" spans="1:6">
      <c r="A25" s="27" t="s">
        <v>34</v>
      </c>
      <c r="B25" s="113">
        <f>RDI_Hargreaves!B28</f>
        <v>259.08000000000004</v>
      </c>
      <c r="C25" s="105">
        <f>RDI_Thornthwaite!D28</f>
        <v>808.87662195207758</v>
      </c>
      <c r="D25" s="106">
        <f>RDI_Thornthwaite!G28</f>
        <v>0.32029606613522499</v>
      </c>
      <c r="E25" s="106">
        <f>RDI_Thornthwaite!H28</f>
        <v>-1.1385095042556688</v>
      </c>
      <c r="F25" s="107">
        <f>RDI_Thornthwaite!I28</f>
        <v>0.57366977196097979</v>
      </c>
    </row>
    <row r="26" spans="1:6">
      <c r="A26" s="27" t="s">
        <v>35</v>
      </c>
      <c r="B26" s="113">
        <f>RDI_Hargreaves!B29</f>
        <v>172.56</v>
      </c>
      <c r="C26" s="105">
        <f>RDI_Thornthwaite!D29</f>
        <v>760.89310724492861</v>
      </c>
      <c r="D26" s="106">
        <f>RDI_Thornthwaite!G29</f>
        <v>0.22678612587885302</v>
      </c>
      <c r="E26" s="106">
        <f>RDI_Thornthwaite!H29</f>
        <v>-1.4837478823733712</v>
      </c>
      <c r="F26" s="107">
        <f>RDI_Thornthwaite!I29</f>
        <v>-0.29180287056866022</v>
      </c>
    </row>
    <row r="27" spans="1:6">
      <c r="A27" s="27" t="s">
        <v>36</v>
      </c>
      <c r="B27" s="113">
        <f>RDI_Hargreaves!B30</f>
        <v>246.44000000000003</v>
      </c>
      <c r="C27" s="105">
        <f>RDI_Thornthwaite!D30</f>
        <v>778.52629173780815</v>
      </c>
      <c r="D27" s="106">
        <f>RDI_Thornthwaite!G30</f>
        <v>0.3165467918236935</v>
      </c>
      <c r="E27" s="106">
        <f>RDI_Thornthwaite!H30</f>
        <v>-1.1502842068603123</v>
      </c>
      <c r="F27" s="107">
        <f>RDI_Thornthwaite!I30</f>
        <v>0.5441519557963842</v>
      </c>
    </row>
    <row r="28" spans="1:6">
      <c r="A28" s="27" t="s">
        <v>37</v>
      </c>
      <c r="B28" s="113">
        <f>RDI_Hargreaves!B31</f>
        <v>272.96000000000004</v>
      </c>
      <c r="C28" s="105">
        <f>RDI_Thornthwaite!D31</f>
        <v>754.9894752559785</v>
      </c>
      <c r="D28" s="106">
        <f>RDI_Thornthwaite!G31</f>
        <v>0.36154146375014456</v>
      </c>
      <c r="E28" s="106">
        <f>RDI_Thornthwaite!H31</f>
        <v>-1.0173785447902401</v>
      </c>
      <c r="F28" s="107">
        <f>RDI_Thornthwaite!I31</f>
        <v>0.87733106289936313</v>
      </c>
    </row>
    <row r="29" spans="1:6">
      <c r="A29" s="27" t="s">
        <v>38</v>
      </c>
      <c r="B29" s="113">
        <f>RDI_Hargreaves!B32</f>
        <v>263.39999999999998</v>
      </c>
      <c r="C29" s="105">
        <f>RDI_Thornthwaite!D32</f>
        <v>809.50770586294027</v>
      </c>
      <c r="D29" s="106">
        <f>RDI_Thornthwaite!G32</f>
        <v>0.32538294335223644</v>
      </c>
      <c r="E29" s="106">
        <f>RDI_Thornthwaite!H32</f>
        <v>-1.1227525030503416</v>
      </c>
      <c r="F29" s="107">
        <f>RDI_Thornthwaite!I32</f>
        <v>0.61317074965027918</v>
      </c>
    </row>
    <row r="30" spans="1:6">
      <c r="A30" s="27" t="s">
        <v>39</v>
      </c>
      <c r="B30" s="113">
        <f>RDI_Hargreaves!B33</f>
        <v>219.67999999999998</v>
      </c>
      <c r="C30" s="105">
        <f>RDI_Thornthwaite!D33</f>
        <v>794.70513013595632</v>
      </c>
      <c r="D30" s="106">
        <f>RDI_Thornthwaite!G33</f>
        <v>0.27642957327130585</v>
      </c>
      <c r="E30" s="106">
        <f>RDI_Thornthwaite!H33</f>
        <v>-1.2857991983428536</v>
      </c>
      <c r="F30" s="107">
        <f>RDI_Thornthwaite!I33</f>
        <v>0.20443156196232801</v>
      </c>
    </row>
    <row r="31" spans="1:6">
      <c r="A31" s="27" t="s">
        <v>40</v>
      </c>
      <c r="B31" s="113">
        <f>RDI_Hargreaves!B34</f>
        <v>201.15999999999997</v>
      </c>
      <c r="C31" s="105">
        <f>RDI_Thornthwaite!D34</f>
        <v>777.96731810813174</v>
      </c>
      <c r="D31" s="106">
        <f>RDI_Thornthwaite!G34</f>
        <v>0.25857127326271589</v>
      </c>
      <c r="E31" s="106">
        <f>RDI_Thornthwaite!H34</f>
        <v>-1.3525839044191896</v>
      </c>
      <c r="F31" s="107">
        <f>RDI_Thornthwaite!I34</f>
        <v>3.7010036106515057E-2</v>
      </c>
    </row>
    <row r="32" spans="1:6">
      <c r="A32" s="27" t="s">
        <v>41</v>
      </c>
      <c r="B32" s="113">
        <f>RDI_Hargreaves!B35</f>
        <v>268.7</v>
      </c>
      <c r="C32" s="105">
        <f>RDI_Thornthwaite!D35</f>
        <v>762.05927038110019</v>
      </c>
      <c r="D32" s="106">
        <f>RDI_Thornthwaite!G35</f>
        <v>0.35259724596700348</v>
      </c>
      <c r="E32" s="106">
        <f>RDI_Thornthwaite!H35</f>
        <v>-1.0424288196926497</v>
      </c>
      <c r="F32" s="107">
        <f>RDI_Thornthwaite!I35</f>
        <v>0.81453292401895516</v>
      </c>
    </row>
    <row r="33" spans="1:6">
      <c r="A33" s="27" t="s">
        <v>42</v>
      </c>
      <c r="B33" s="113">
        <f>RDI_Hargreaves!B36</f>
        <v>72.799999999999983</v>
      </c>
      <c r="C33" s="105">
        <f>RDI_Thornthwaite!D36</f>
        <v>816.24703234119454</v>
      </c>
      <c r="D33" s="106">
        <f>RDI_Thornthwaite!G36</f>
        <v>8.9188685674227719E-2</v>
      </c>
      <c r="E33" s="106">
        <f>RDI_Thornthwaite!H36</f>
        <v>-2.4170010896585059</v>
      </c>
      <c r="F33" s="107">
        <f>RDI_Thornthwaite!I36</f>
        <v>-2.631360609954621</v>
      </c>
    </row>
    <row r="34" spans="1:6">
      <c r="A34" s="27" t="s">
        <v>43</v>
      </c>
      <c r="B34" s="113">
        <f>RDI_Hargreaves!B37</f>
        <v>149.04</v>
      </c>
      <c r="C34" s="105">
        <f>RDI_Thornthwaite!D37</f>
        <v>823.53883816467828</v>
      </c>
      <c r="D34" s="106">
        <f>RDI_Thornthwaite!G37</f>
        <v>0.18097507135443358</v>
      </c>
      <c r="E34" s="106">
        <f>RDI_Thornthwaite!H37</f>
        <v>-1.7093959845251614</v>
      </c>
      <c r="F34" s="107">
        <f>RDI_Thornthwaite!I37</f>
        <v>-0.85747653731415419</v>
      </c>
    </row>
    <row r="35" spans="1:6">
      <c r="A35" s="27" t="s">
        <v>44</v>
      </c>
      <c r="B35" s="113">
        <f>RDI_Hargreaves!B38</f>
        <v>72.22</v>
      </c>
      <c r="C35" s="105">
        <f>RDI_Thornthwaite!D38</f>
        <v>778.76922621868482</v>
      </c>
      <c r="D35" s="106">
        <f>RDI_Thornthwaite!G38</f>
        <v>9.2736073240418507E-2</v>
      </c>
      <c r="E35" s="106">
        <f>RDI_Thornthwaite!H38</f>
        <v>-2.3779977425109129</v>
      </c>
      <c r="F35" s="107">
        <f>RDI_Thornthwaite!I38</f>
        <v>-2.5335837344306036</v>
      </c>
    </row>
    <row r="36" spans="1:6">
      <c r="A36" s="27" t="s">
        <v>45</v>
      </c>
      <c r="B36" s="113">
        <f>RDI_Hargreaves!B39</f>
        <v>262.32000000000005</v>
      </c>
      <c r="C36" s="105">
        <f>RDI_Thornthwaite!D39</f>
        <v>813.91713867063743</v>
      </c>
      <c r="D36" s="106">
        <f>RDI_Thornthwaite!G39</f>
        <v>0.32229325018077964</v>
      </c>
      <c r="E36" s="106">
        <f>RDI_Thornthwaite!H39</f>
        <v>-1.1322934330397425</v>
      </c>
      <c r="F36" s="107">
        <f>RDI_Thornthwaite!I39</f>
        <v>0.58925274280776663</v>
      </c>
    </row>
    <row r="37" spans="1:6">
      <c r="A37" s="27" t="s">
        <v>46</v>
      </c>
      <c r="B37" s="113">
        <f>RDI_Hargreaves!B40</f>
        <v>210.14000000000004</v>
      </c>
      <c r="C37" s="105">
        <f>RDI_Thornthwaite!D40</f>
        <v>777.4474467614998</v>
      </c>
      <c r="D37" s="106">
        <f>RDI_Thornthwaite!G40</f>
        <v>0.27029479725652172</v>
      </c>
      <c r="E37" s="106">
        <f>RDI_Thornthwaite!H40</f>
        <v>-1.3082420739185667</v>
      </c>
      <c r="F37" s="107">
        <f>RDI_Thornthwaite!I40</f>
        <v>0.14816987131142878</v>
      </c>
    </row>
    <row r="38" spans="1:6">
      <c r="A38" s="27" t="s">
        <v>47</v>
      </c>
      <c r="B38" s="113">
        <f>RDI_Hargreaves!B41</f>
        <v>84.66</v>
      </c>
      <c r="C38" s="105">
        <f>RDI_Thornthwaite!D41</f>
        <v>788.37245522421529</v>
      </c>
      <c r="D38" s="106">
        <f>RDI_Thornthwaite!G41</f>
        <v>0.10738579137182369</v>
      </c>
      <c r="E38" s="106">
        <f>RDI_Thornthwaite!H41</f>
        <v>-2.2313274020110416</v>
      </c>
      <c r="F38" s="107">
        <f>RDI_Thornthwaite!I41</f>
        <v>-2.1658981721671053</v>
      </c>
    </row>
    <row r="39" spans="1:6">
      <c r="A39" s="27" t="s">
        <v>48</v>
      </c>
      <c r="B39" s="113">
        <f>RDI_Hargreaves!B42</f>
        <v>210.1</v>
      </c>
      <c r="C39" s="105">
        <f>RDI_Thornthwaite!D42</f>
        <v>802.89795978921666</v>
      </c>
      <c r="D39" s="106">
        <f>RDI_Thornthwaite!G42</f>
        <v>0.26167708790187633</v>
      </c>
      <c r="E39" s="106">
        <f>RDI_Thornthwaite!H42</f>
        <v>-1.3406440242842899</v>
      </c>
      <c r="F39" s="107">
        <f>RDI_Thornthwaite!I42</f>
        <v>6.6941933215346347E-2</v>
      </c>
    </row>
    <row r="40" spans="1:6">
      <c r="A40" s="27" t="s">
        <v>49</v>
      </c>
      <c r="B40" s="113">
        <f>RDI_Hargreaves!B43</f>
        <v>112.78</v>
      </c>
      <c r="C40" s="105">
        <f>RDI_Thornthwaite!D43</f>
        <v>790.41748538165257</v>
      </c>
      <c r="D40" s="106">
        <f>RDI_Thornthwaite!G43</f>
        <v>0.14268409047852004</v>
      </c>
      <c r="E40" s="106">
        <f>RDI_Thornthwaite!H43</f>
        <v>-1.9471222500033161</v>
      </c>
      <c r="F40" s="107">
        <f>RDI_Thornthwaite!I43</f>
        <v>-1.4534287611191687</v>
      </c>
    </row>
    <row r="41" spans="1:6">
      <c r="A41" s="27" t="s">
        <v>50</v>
      </c>
      <c r="B41" s="113">
        <f>RDI_Hargreaves!B44</f>
        <v>143.79999999999998</v>
      </c>
      <c r="C41" s="105">
        <f>RDI_Thornthwaite!D44</f>
        <v>793.97653789939648</v>
      </c>
      <c r="D41" s="106">
        <f>RDI_Thornthwaite!G44</f>
        <v>0.18111366411461979</v>
      </c>
      <c r="E41" s="106">
        <f>RDI_Thornthwaite!H44</f>
        <v>-1.7086304662785095</v>
      </c>
      <c r="F41" s="107">
        <f>RDI_Thornthwaite!I44</f>
        <v>-0.85555747170086183</v>
      </c>
    </row>
    <row r="42" spans="1:6">
      <c r="A42" s="27" t="s">
        <v>51</v>
      </c>
      <c r="B42" s="113">
        <f>RDI_Hargreaves!B45</f>
        <v>163.83999999999997</v>
      </c>
      <c r="C42" s="105">
        <f>RDI_Thornthwaite!D45</f>
        <v>852.87089730270759</v>
      </c>
      <c r="D42" s="106">
        <f>RDI_Thornthwaite!G45</f>
        <v>0.19210410452292476</v>
      </c>
      <c r="E42" s="106">
        <f>RDI_Thornthwaite!H45</f>
        <v>-1.6497178428407571</v>
      </c>
      <c r="F42" s="107">
        <f>RDI_Thornthwaite!I45</f>
        <v>-0.7078703455968165</v>
      </c>
    </row>
    <row r="43" spans="1:6">
      <c r="A43" s="27" t="s">
        <v>52</v>
      </c>
      <c r="B43" s="113">
        <f>RDI_Hargreaves!B46</f>
        <v>180.64000000000001</v>
      </c>
      <c r="C43" s="105">
        <f>RDI_Thornthwaite!D46</f>
        <v>811.41333339728578</v>
      </c>
      <c r="D43" s="106">
        <f>RDI_Thornthwaite!G46</f>
        <v>0.22262389902281124</v>
      </c>
      <c r="E43" s="106">
        <f>RDI_Thornthwaite!H46</f>
        <v>-1.5022714828182908</v>
      </c>
      <c r="F43" s="107">
        <f>RDI_Thornthwaite!I46</f>
        <v>-0.33823939223706556</v>
      </c>
    </row>
    <row r="44" spans="1:6">
      <c r="A44" s="27" t="s">
        <v>53</v>
      </c>
      <c r="B44" s="113">
        <f>RDI_Hargreaves!B47</f>
        <v>217.10000000000002</v>
      </c>
      <c r="C44" s="105">
        <f>RDI_Thornthwaite!D47</f>
        <v>780.41974345446215</v>
      </c>
      <c r="D44" s="106">
        <f>RDI_Thornthwaite!G47</f>
        <v>0.27818363364184662</v>
      </c>
      <c r="E44" s="106">
        <f>RDI_Thornthwaite!H47</f>
        <v>-1.2794738306918756</v>
      </c>
      <c r="F44" s="107">
        <f>RDI_Thornthwaite!I47</f>
        <v>0.22028852631753953</v>
      </c>
    </row>
    <row r="45" spans="1:6">
      <c r="A45" s="27" t="s">
        <v>54</v>
      </c>
      <c r="B45" s="113">
        <f>RDI_Hargreaves!B48</f>
        <v>175.32</v>
      </c>
      <c r="C45" s="105">
        <f>RDI_Thornthwaite!D48</f>
        <v>774.41204780389262</v>
      </c>
      <c r="D45" s="106">
        <f>RDI_Thornthwaite!G48</f>
        <v>0.22639110599735524</v>
      </c>
      <c r="E45" s="106">
        <f>RDI_Thornthwaite!H48</f>
        <v>-1.4854912178887425</v>
      </c>
      <c r="F45" s="107">
        <f>RDI_Thornthwaite!I48</f>
        <v>-0.2961732108637643</v>
      </c>
    </row>
    <row r="46" spans="1:6">
      <c r="A46" s="27" t="s">
        <v>55</v>
      </c>
      <c r="B46" s="113">
        <f>RDI_Hargreaves!B49</f>
        <v>323.23999999999995</v>
      </c>
      <c r="C46" s="105">
        <f>RDI_Thornthwaite!D49</f>
        <v>813.61271956680844</v>
      </c>
      <c r="D46" s="106">
        <f>RDI_Thornthwaite!G49</f>
        <v>0.39728975743164702</v>
      </c>
      <c r="E46" s="106">
        <f>RDI_Thornthwaite!H49</f>
        <v>-0.92308939693274972</v>
      </c>
      <c r="F46" s="107">
        <f>RDI_Thornthwaite!I49</f>
        <v>1.1137030398592034</v>
      </c>
    </row>
    <row r="47" spans="1:6">
      <c r="A47" s="27" t="s">
        <v>56</v>
      </c>
      <c r="B47" s="113">
        <f>RDI_Hargreaves!B50</f>
        <v>196.09999999999997</v>
      </c>
      <c r="C47" s="105">
        <f>RDI_Thornthwaite!D50</f>
        <v>839.51252300638487</v>
      </c>
      <c r="D47" s="106">
        <f>RDI_Thornthwaite!G50</f>
        <v>0.2335879389836196</v>
      </c>
      <c r="E47" s="106">
        <f>RDI_Thornthwaite!H50</f>
        <v>-1.4541966604242667</v>
      </c>
      <c r="F47" s="107">
        <f>RDI_Thornthwaite!I50</f>
        <v>-0.21772137855808243</v>
      </c>
    </row>
    <row r="48" spans="1:6">
      <c r="A48" s="27" t="s">
        <v>57</v>
      </c>
      <c r="B48" s="113">
        <f>RDI_Hargreaves!B51</f>
        <v>171.79999999999995</v>
      </c>
      <c r="C48" s="105">
        <f>RDI_Thornthwaite!D51</f>
        <v>829.06353991060587</v>
      </c>
      <c r="D48" s="106">
        <f>RDI_Thornthwaite!G51</f>
        <v>0.20722175289305855</v>
      </c>
      <c r="E48" s="106">
        <f>RDI_Thornthwaite!H51</f>
        <v>-1.5739657891022403</v>
      </c>
      <c r="F48" s="107">
        <f>RDI_Thornthwaite!I51</f>
        <v>-0.51796871738394867</v>
      </c>
    </row>
    <row r="49" spans="1:6">
      <c r="A49" s="27" t="s">
        <v>58</v>
      </c>
      <c r="B49" s="113">
        <f>RDI_Hargreaves!B52</f>
        <v>105.25999999999999</v>
      </c>
      <c r="C49" s="105">
        <f>RDI_Thornthwaite!D52</f>
        <v>871.93944472724399</v>
      </c>
      <c r="D49" s="106">
        <f>RDI_Thornthwaite!G52</f>
        <v>0.12071939242630196</v>
      </c>
      <c r="E49" s="106">
        <f>RDI_Thornthwaite!H52</f>
        <v>-2.1142864974518591</v>
      </c>
      <c r="F49" s="107">
        <f>RDI_Thornthwaite!I52</f>
        <v>-1.8724901753355359</v>
      </c>
    </row>
    <row r="50" spans="1:6">
      <c r="A50" s="27" t="s">
        <v>59</v>
      </c>
      <c r="B50" s="113">
        <f>RDI_Hargreaves!B53</f>
        <v>186.65999999999997</v>
      </c>
      <c r="C50" s="105">
        <f>RDI_Thornthwaite!D53</f>
        <v>821.7919523637579</v>
      </c>
      <c r="D50" s="106">
        <f>RDI_Thornthwaite!G53</f>
        <v>0.22713778038723942</v>
      </c>
      <c r="E50" s="106">
        <f>RDI_Thornthwaite!H53</f>
        <v>-1.4821984835693796</v>
      </c>
      <c r="F50" s="107">
        <f>RDI_Thornthwaite!I53</f>
        <v>-0.28791870715515427</v>
      </c>
    </row>
    <row r="51" spans="1:6">
      <c r="A51" s="27" t="s">
        <v>60</v>
      </c>
      <c r="B51" s="113">
        <f>RDI_Hargreaves!B54</f>
        <v>230.06</v>
      </c>
      <c r="C51" s="105">
        <f>RDI_Thornthwaite!D54</f>
        <v>841.33346948624171</v>
      </c>
      <c r="D51" s="106">
        <f>RDI_Thornthwaite!G54</f>
        <v>0.27344686541530983</v>
      </c>
      <c r="E51" s="106">
        <f>RDI_Thornthwaite!H54</f>
        <v>-1.2966479523550396</v>
      </c>
      <c r="F51" s="107">
        <f>RDI_Thornthwaite!I54</f>
        <v>0.17723499171346785</v>
      </c>
    </row>
    <row r="52" spans="1:6">
      <c r="A52" s="27" t="s">
        <v>61</v>
      </c>
      <c r="B52" s="113">
        <f>RDI_Hargreaves!B55</f>
        <v>170.48</v>
      </c>
      <c r="C52" s="105">
        <f>RDI_Thornthwaite!D55</f>
        <v>813.75121884485304</v>
      </c>
      <c r="D52" s="106">
        <f>RDI_Thornthwaite!G55</f>
        <v>0.20949891816076421</v>
      </c>
      <c r="E52" s="106">
        <f>RDI_Thornthwaite!H55</f>
        <v>-1.5630367035437109</v>
      </c>
      <c r="F52" s="107">
        <f>RDI_Thornthwaite!I55</f>
        <v>-0.49057076524912518</v>
      </c>
    </row>
    <row r="53" spans="1:6">
      <c r="A53" s="27" t="s">
        <v>62</v>
      </c>
      <c r="B53" s="113">
        <f>RDI_Hargreaves!B56</f>
        <v>332.34</v>
      </c>
      <c r="C53" s="105">
        <f>RDI_Thornthwaite!D56</f>
        <v>848.89235165046978</v>
      </c>
      <c r="D53" s="106">
        <f>RDI_Thornthwaite!G56</f>
        <v>0.39149840301169364</v>
      </c>
      <c r="E53" s="106">
        <f>RDI_Thornthwaite!H56</f>
        <v>-0.93777384271236108</v>
      </c>
      <c r="F53" s="107">
        <f>RDI_Thornthwaite!I56</f>
        <v>1.0768908344426011</v>
      </c>
    </row>
    <row r="54" spans="1:6">
      <c r="A54" s="27" t="s">
        <v>63</v>
      </c>
      <c r="B54" s="113">
        <f>RDI_Hargreaves!B57</f>
        <v>491.14000000000004</v>
      </c>
      <c r="C54" s="105">
        <f>RDI_Thornthwaite!D57</f>
        <v>822.05609477920052</v>
      </c>
      <c r="D54" s="106">
        <f>RDI_Thornthwaite!G57</f>
        <v>0.59745314598259547</v>
      </c>
      <c r="E54" s="106">
        <f>RDI_Thornthwaite!H57</f>
        <v>-0.51507941501675725</v>
      </c>
      <c r="F54" s="107">
        <f>RDI_Thornthwaite!I57</f>
        <v>2.1365368254672292</v>
      </c>
    </row>
    <row r="55" spans="1:6">
      <c r="A55" s="27" t="s">
        <v>64</v>
      </c>
      <c r="B55" s="113">
        <f>RDI_Hargreaves!B58</f>
        <v>105.35999999999999</v>
      </c>
      <c r="C55" s="105">
        <f>RDI_Thornthwaite!D58</f>
        <v>885.11890955901447</v>
      </c>
      <c r="D55" s="106">
        <f>RDI_Thornthwaite!G58</f>
        <v>0.11903485380567977</v>
      </c>
      <c r="E55" s="106">
        <f>RDI_Thornthwaite!H58</f>
        <v>-2.1283389396308943</v>
      </c>
      <c r="F55" s="107">
        <f>RDI_Thornthwaite!I58</f>
        <v>-1.9077180208983431</v>
      </c>
    </row>
    <row r="56" spans="1:6">
      <c r="A56" s="27" t="s">
        <v>65</v>
      </c>
      <c r="B56" s="113">
        <f>RDI_Hargreaves!B59</f>
        <v>191.68</v>
      </c>
      <c r="C56" s="105">
        <f>RDI_Thornthwaite!D59</f>
        <v>794.62081234076004</v>
      </c>
      <c r="D56" s="106">
        <f>RDI_Thornthwaite!G59</f>
        <v>0.24122197282419178</v>
      </c>
      <c r="E56" s="106">
        <f>RDI_Thornthwaite!H59</f>
        <v>-1.4220377203338621</v>
      </c>
      <c r="F56" s="107">
        <f>RDI_Thornthwaite!I59</f>
        <v>-0.13710263908669673</v>
      </c>
    </row>
    <row r="57" spans="1:6">
      <c r="A57" s="27" t="s">
        <v>66</v>
      </c>
      <c r="B57" s="113">
        <f>RDI_Hargreaves!B60</f>
        <v>142.76</v>
      </c>
      <c r="C57" s="105">
        <f>RDI_Thornthwaite!D60</f>
        <v>762.05927038110019</v>
      </c>
      <c r="D57" s="106">
        <f>RDI_Thornthwaite!G60</f>
        <v>0.18733450998976336</v>
      </c>
      <c r="E57" s="106">
        <f>RDI_Thornthwaite!H60</f>
        <v>-1.6748594366921354</v>
      </c>
      <c r="F57" s="107">
        <f>RDI_Thornthwaite!I60</f>
        <v>-0.7708974105094577</v>
      </c>
    </row>
    <row r="58" spans="1:6">
      <c r="A58" s="27" t="s">
        <v>67</v>
      </c>
      <c r="B58" s="113">
        <f>RDI_Hargreaves!B61</f>
        <v>270.39999999999998</v>
      </c>
      <c r="C58" s="105">
        <f>RDI_Thornthwaite!D61</f>
        <v>895.61955110772737</v>
      </c>
      <c r="D58" s="106">
        <f>RDI_Thornthwaite!G61</f>
        <v>0.30191390938882662</v>
      </c>
      <c r="E58" s="106">
        <f>RDI_Thornthwaite!H61</f>
        <v>-1.1976133704958627</v>
      </c>
      <c r="F58" s="107">
        <f>RDI_Thornthwaite!I61</f>
        <v>0.4255032222931458</v>
      </c>
    </row>
    <row r="59" spans="1:6">
      <c r="A59" s="27" t="s">
        <v>68</v>
      </c>
      <c r="B59" s="113">
        <f>RDI_Hargreaves!B62</f>
        <v>162.38</v>
      </c>
      <c r="C59" s="105">
        <f>RDI_Thornthwaite!D62</f>
        <v>877.5828208764176</v>
      </c>
      <c r="D59" s="106">
        <f>RDI_Thornthwaite!G62</f>
        <v>0.18503096931391114</v>
      </c>
      <c r="E59" s="106">
        <f>RDI_Thornthwaite!H62</f>
        <v>-1.6872320662170959</v>
      </c>
      <c r="F59" s="107">
        <f>RDI_Thornthwaite!I62</f>
        <v>-0.80191416023580764</v>
      </c>
    </row>
    <row r="60" spans="1:6">
      <c r="A60" s="27" t="s">
        <v>69</v>
      </c>
      <c r="B60" s="113">
        <f>RDI_Hargreaves!B63</f>
        <v>162.44</v>
      </c>
      <c r="C60" s="105">
        <f>RDI_Thornthwaite!D63</f>
        <v>885.12636930352289</v>
      </c>
      <c r="D60" s="106">
        <f>RDI_Thornthwaite!G63</f>
        <v>0.1835218174867152</v>
      </c>
      <c r="E60" s="106">
        <f>RDI_Thornthwaite!H63</f>
        <v>-1.6954217221697583</v>
      </c>
      <c r="F60" s="107">
        <f>RDI_Thornthwaite!I63</f>
        <v>-0.82244467951759748</v>
      </c>
    </row>
    <row r="61" spans="1:6">
      <c r="A61" s="27" t="s">
        <v>70</v>
      </c>
      <c r="B61" s="113">
        <f>RDI_Hargreaves!B64</f>
        <v>168.26</v>
      </c>
      <c r="C61" s="105">
        <f>RDI_Thornthwaite!D64</f>
        <v>906.22871765596039</v>
      </c>
      <c r="D61" s="106">
        <f>RDI_Thornthwaite!G64</f>
        <v>0.18567056717780822</v>
      </c>
      <c r="E61" s="106">
        <f>RDI_Thornthwaite!H64</f>
        <v>-1.6837813198046276</v>
      </c>
      <c r="F61" s="107">
        <f>RDI_Thornthwaite!I64</f>
        <v>-0.7932635385042911</v>
      </c>
    </row>
    <row r="62" spans="1:6">
      <c r="A62" s="27" t="s">
        <v>71</v>
      </c>
      <c r="B62" s="113">
        <f>RDI_Hargreaves!B65</f>
        <v>312.8</v>
      </c>
      <c r="C62" s="105">
        <f>RDI_Thornthwaite!D65</f>
        <v>846.19672201266042</v>
      </c>
      <c r="D62" s="106">
        <f>RDI_Thornthwaite!G65</f>
        <v>0.36965399636152224</v>
      </c>
      <c r="E62" s="106">
        <f>RDI_Thornthwaite!H65</f>
        <v>-0.99518785583356695</v>
      </c>
      <c r="F62" s="107">
        <f>RDI_Thornthwaite!I65</f>
        <v>0.93296055089428565</v>
      </c>
    </row>
    <row r="63" spans="1:6">
      <c r="A63" s="27" t="s">
        <v>72</v>
      </c>
      <c r="B63" s="113">
        <f>RDI_Hargreaves!B66</f>
        <v>491.4</v>
      </c>
      <c r="C63" s="105">
        <f>RDI_Thornthwaite!D66</f>
        <v>876.18354562379557</v>
      </c>
      <c r="D63" s="106">
        <f>RDI_Thornthwaite!G66</f>
        <v>0.56084139271315536</v>
      </c>
      <c r="E63" s="106">
        <f>RDI_Thornthwaite!H66</f>
        <v>-0.57831713586940647</v>
      </c>
      <c r="F63" s="107">
        <f>RDI_Thornthwaite!I66</f>
        <v>1.9780071809002087</v>
      </c>
    </row>
    <row r="64" spans="1:6">
      <c r="A64" s="27" t="s">
        <v>73</v>
      </c>
      <c r="B64" s="113">
        <f>RDI_Hargreaves!B67</f>
        <v>221.59999999999997</v>
      </c>
      <c r="C64" s="105">
        <f>RDI_Thornthwaite!D67</f>
        <v>902.44195277221297</v>
      </c>
      <c r="D64" s="106">
        <f>RDI_Thornthwaite!G67</f>
        <v>0.24555595993655496</v>
      </c>
      <c r="E64" s="106">
        <f>RDI_Thornthwaite!H67</f>
        <v>-1.4042304150074638</v>
      </c>
      <c r="F64" s="107">
        <f>RDI_Thornthwaite!I67</f>
        <v>-9.2461786348373043E-2</v>
      </c>
    </row>
    <row r="65" spans="1:6">
      <c r="A65" s="29" t="s">
        <v>80</v>
      </c>
      <c r="B65" s="113">
        <f>RDI_Hargreaves!B68</f>
        <v>149</v>
      </c>
      <c r="C65" s="105">
        <f>RDI_Thornthwaite!D68</f>
        <v>862.75907976614747</v>
      </c>
      <c r="D65" s="106">
        <f>RDI_Thornthwaite!G68</f>
        <v>0.17270174663405077</v>
      </c>
      <c r="E65" s="106">
        <f>RDI_Thornthwaite!H68</f>
        <v>-1.7561891801918761</v>
      </c>
      <c r="F65" s="107">
        <f>RDI_Thornthwaite!I68</f>
        <v>-0.97478166117344589</v>
      </c>
    </row>
    <row r="66" spans="1:6">
      <c r="A66" s="27" t="s">
        <v>74</v>
      </c>
      <c r="B66" s="113">
        <f>RDI_Hargreaves!B69</f>
        <v>342</v>
      </c>
      <c r="C66" s="105">
        <f>RDI_Thornthwaite!D69</f>
        <v>884.1459421610009</v>
      </c>
      <c r="D66" s="106">
        <f>RDI_Thornthwaite!G69</f>
        <v>0.38681396779822874</v>
      </c>
      <c r="E66" s="106">
        <f>RDI_Thornthwaite!H69</f>
        <v>-0.94981140489100691</v>
      </c>
      <c r="F66" s="107">
        <f>RDI_Thornthwaite!I69</f>
        <v>1.046714059759644</v>
      </c>
    </row>
    <row r="67" spans="1:6">
      <c r="A67" s="27" t="s">
        <v>75</v>
      </c>
      <c r="B67" s="113">
        <f>RDI_Hargreaves!B70</f>
        <v>256.18</v>
      </c>
      <c r="C67" s="105">
        <f>RDI_Thornthwaite!D70</f>
        <v>887.15590978929833</v>
      </c>
      <c r="D67" s="106">
        <f>RDI_Thornthwaite!G70</f>
        <v>0.28876547760454346</v>
      </c>
      <c r="E67" s="106">
        <f>RDI_Thornthwaite!H70</f>
        <v>-1.2421404164890175</v>
      </c>
      <c r="F67" s="107">
        <f>RDI_Thornthwaite!I70</f>
        <v>0.31387907329254977</v>
      </c>
    </row>
    <row r="68" spans="1:6">
      <c r="A68" s="27" t="s">
        <v>76</v>
      </c>
      <c r="B68" s="113">
        <f>RDI_Hargreaves!B71</f>
        <v>180.64000000000001</v>
      </c>
      <c r="C68" s="105">
        <f>RDI_Thornthwaite!D71</f>
        <v>914.30376329092076</v>
      </c>
      <c r="D68" s="106">
        <f>RDI_Thornthwaite!G71</f>
        <v>0.19757109972927289</v>
      </c>
      <c r="E68" s="106">
        <f>RDI_Thornthwaite!H71</f>
        <v>-1.6216567607956895</v>
      </c>
      <c r="F68" s="107">
        <f>RDI_Thornthwaite!I71</f>
        <v>-0.63752446179850442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P</vt:lpstr>
      <vt:lpstr>PET_Hargreaves-Thornthwaite</vt:lpstr>
      <vt:lpstr>RDI_Hargreaves</vt:lpstr>
      <vt:lpstr>ΔΙΑΓΡΑΜΜΑ HARGREAVES </vt:lpstr>
      <vt:lpstr>RDI_Thornthwaite</vt:lpstr>
      <vt:lpstr>ΔΙΑΓΡΑΜΜΑ THORNWAITE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meker</dc:creator>
  <cp:lastModifiedBy>user</cp:lastModifiedBy>
  <cp:lastPrinted>2022-09-18T08:28:55Z</cp:lastPrinted>
  <dcterms:created xsi:type="dcterms:W3CDTF">2022-09-05T13:43:30Z</dcterms:created>
  <dcterms:modified xsi:type="dcterms:W3CDTF">2023-06-01T20:00:41Z</dcterms:modified>
</cp:coreProperties>
</file>