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thwind\Costasx\ΔΠΘ\Προπτυχιακά\Μη Συμβατικές Πηγές Ενέργειας\2023\Thema 8 biogas\"/>
    </mc:Choice>
  </mc:AlternateContent>
  <bookViews>
    <workbookView xWindow="-20" yWindow="-20" windowWidth="15480" windowHeight="1164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G41" i="6" l="1"/>
  <c r="G40" i="6"/>
  <c r="B59" i="6" l="1"/>
  <c r="D54" i="6"/>
  <c r="B20" i="6" l="1"/>
  <c r="B14" i="6"/>
  <c r="L15" i="6" l="1"/>
  <c r="L16" i="6" l="1"/>
  <c r="L17" i="6"/>
  <c r="L18" i="6" s="1"/>
  <c r="F17" i="6"/>
  <c r="F18" i="6" s="1"/>
  <c r="F15" i="6"/>
  <c r="F14" i="6"/>
  <c r="F20" i="6" l="1"/>
  <c r="L19" i="6"/>
  <c r="L20" i="6" s="1"/>
  <c r="H20" i="6"/>
  <c r="F16" i="6"/>
  <c r="E39" i="6" s="1"/>
  <c r="F23" i="6"/>
  <c r="F24" i="6" s="1"/>
  <c r="F25" i="6" s="1"/>
  <c r="F21" i="6"/>
  <c r="H21" i="6" s="1"/>
  <c r="B52" i="6" l="1"/>
  <c r="F22" i="6"/>
  <c r="H22" i="6" s="1"/>
  <c r="K24" i="6" s="1"/>
  <c r="B55" i="6"/>
  <c r="E40" i="6"/>
  <c r="K23" i="6"/>
  <c r="K27" i="6" l="1"/>
  <c r="B54" i="6"/>
  <c r="B53" i="6"/>
  <c r="K28" i="6"/>
  <c r="K25" i="6"/>
  <c r="K26" i="6"/>
  <c r="D52" i="6" l="1"/>
  <c r="D53" i="6" s="1"/>
  <c r="D55" i="6" s="1"/>
  <c r="B56" i="6"/>
  <c r="K29" i="6"/>
  <c r="D57" i="6" s="1"/>
</calcChain>
</file>

<file path=xl/sharedStrings.xml><?xml version="1.0" encoding="utf-8"?>
<sst xmlns="http://schemas.openxmlformats.org/spreadsheetml/2006/main" count="151" uniqueCount="98">
  <si>
    <t>%</t>
  </si>
  <si>
    <t>Β</t>
  </si>
  <si>
    <t>Γ</t>
  </si>
  <si>
    <t>Δ</t>
  </si>
  <si>
    <t>H</t>
  </si>
  <si>
    <t>C</t>
  </si>
  <si>
    <t>O</t>
  </si>
  <si>
    <t>CO2</t>
  </si>
  <si>
    <t>CH4</t>
  </si>
  <si>
    <t>% TS</t>
  </si>
  <si>
    <t>mol/kgVS</t>
  </si>
  <si>
    <t>kJ/lt</t>
  </si>
  <si>
    <t>ανόργανα</t>
  </si>
  <si>
    <t>ΟΜΑΔΑ</t>
  </si>
  <si>
    <t>% VS</t>
  </si>
  <si>
    <t>Κ</t>
  </si>
  <si>
    <t>Ε</t>
  </si>
  <si>
    <t>Ζ</t>
  </si>
  <si>
    <t>Η</t>
  </si>
  <si>
    <t>Α</t>
  </si>
  <si>
    <t>ΘΕΜΑ</t>
  </si>
  <si>
    <t>ΦΟΙΤΗΤΗΣ 1</t>
  </si>
  <si>
    <t>ΦΟΙΤΗΤΗΣ 2</t>
  </si>
  <si>
    <t>Όνομα</t>
  </si>
  <si>
    <t>Επώνυμο</t>
  </si>
  <si>
    <t>Αρ. Μητρώου (5 ψηφεία)</t>
  </si>
  <si>
    <t>ΔΕΔΟΜΕΝΑ</t>
  </si>
  <si>
    <t>tn/yr</t>
  </si>
  <si>
    <t>ζωικά απόβλητα</t>
  </si>
  <si>
    <t>ενεργειακός αραβόσιτος</t>
  </si>
  <si>
    <t>ολικά στερεά στον χωνευτή</t>
  </si>
  <si>
    <t>κόστος ενεργειακού αραβόσιτου</t>
  </si>
  <si>
    <t>€/ξ.τν</t>
  </si>
  <si>
    <t>μετατροπή πτητικών στερεών</t>
  </si>
  <si>
    <t>% κ.β.</t>
  </si>
  <si>
    <t>πτητικά στερεά (VS)</t>
  </si>
  <si>
    <t>απόδοση πραγματικού κινητήρα βιοαερίου</t>
  </si>
  <si>
    <t>% ιδανικού</t>
  </si>
  <si>
    <t>Σύσταση ολικών στερεών</t>
  </si>
  <si>
    <t>σταθερός άνθρακας</t>
  </si>
  <si>
    <t>Σύσταση πτητικών στερεών</t>
  </si>
  <si>
    <t>Τροφοδοσία πτητικών στερεών</t>
  </si>
  <si>
    <t>Παραγωγή βιοαερίου</t>
  </si>
  <si>
    <t>% κ.ο.</t>
  </si>
  <si>
    <t>βιοαέριο</t>
  </si>
  <si>
    <t>lt/s</t>
  </si>
  <si>
    <t>ΚΘΔ βιοαερίου</t>
  </si>
  <si>
    <t>kJ/s</t>
  </si>
  <si>
    <t>tnVS/yr</t>
  </si>
  <si>
    <t>kgVS/s</t>
  </si>
  <si>
    <t>Θερμοδυναμικά δεδομένα</t>
  </si>
  <si>
    <t>ΔΗCO2</t>
  </si>
  <si>
    <t>ΔΗH2O</t>
  </si>
  <si>
    <t>ΔΗCH4</t>
  </si>
  <si>
    <t>kJ/mol</t>
  </si>
  <si>
    <t>λόγος συμπίεσης</t>
  </si>
  <si>
    <t>λόγος αποκοπής</t>
  </si>
  <si>
    <t>Θερμοκρασία περιβάλλοντος</t>
  </si>
  <si>
    <t>Χωνευτής</t>
  </si>
  <si>
    <t>Τροφοδοσία</t>
  </si>
  <si>
    <t>m3/d</t>
  </si>
  <si>
    <t>m3/s</t>
  </si>
  <si>
    <t>cp νερού</t>
  </si>
  <si>
    <t>d νερού</t>
  </si>
  <si>
    <t>kJ/kgK</t>
  </si>
  <si>
    <t>kg/m3</t>
  </si>
  <si>
    <t>Θερμοκρασία χώνευσης</t>
  </si>
  <si>
    <t>οC</t>
  </si>
  <si>
    <t>Αρχική επένδυση</t>
  </si>
  <si>
    <t>εκ. € / 500 kWe</t>
  </si>
  <si>
    <t>Τιμή διάθεσης ηλεκτρικής ενέργειας</t>
  </si>
  <si>
    <t>&lt; 0,5 Mwe</t>
  </si>
  <si>
    <t>&gt; 0,5 Mwe</t>
  </si>
  <si>
    <t>€/MWh</t>
  </si>
  <si>
    <t>Τιμή διάθεσης θερμικής ενέργειας</t>
  </si>
  <si>
    <t>ΝΑ ΣΥΜΠΛΗΡΩΘΟΥΝ ΤΑ ΛΕΥΚΑ ΚΑΙ ΚΟΚΚΙΝΑ ΚΕΛΛΙΑ, ΜΕΣΑ ΣΤΟ ΠΛΑΙΣΙΟ ΚΑΙ ΜΟΝΟ ΑΥΤΆ</t>
  </si>
  <si>
    <t>ΝΑ ΜΗΝ ΜΕΤΑΚΙΝΗΘΕΙ ΚΑΝΕΝΑ ΚΕΛΙ ΣΕ ΟΛΟ ΤΟ ΑΡΧΕΙΟ</t>
  </si>
  <si>
    <t>Θ</t>
  </si>
  <si>
    <t>Ι</t>
  </si>
  <si>
    <t>Μετατροπή στερεών</t>
  </si>
  <si>
    <t>HRT</t>
  </si>
  <si>
    <t>days</t>
  </si>
  <si>
    <t>V χωνευτή</t>
  </si>
  <si>
    <t>m3</t>
  </si>
  <si>
    <t>V υγρής φάσης</t>
  </si>
  <si>
    <t>* τίθεται ίσο με το αμέσως μεγαλύτερο ακέραιο πολλαπλάσιο του 0,5, από το Wnet του κινητήρα βιοαερίου</t>
  </si>
  <si>
    <t>kJ/kg daf</t>
  </si>
  <si>
    <t>kJ/kg TS</t>
  </si>
  <si>
    <t>kgdaf/100kgTS</t>
  </si>
  <si>
    <t>kgTS/s</t>
  </si>
  <si>
    <t>of supplied solids LHV</t>
  </si>
  <si>
    <t>of converted solids LHV</t>
  </si>
  <si>
    <t>VS</t>
  </si>
  <si>
    <t>HHV</t>
  </si>
  <si>
    <t>HHV total</t>
  </si>
  <si>
    <t>HHV VS</t>
  </si>
  <si>
    <t>kJ/kg total</t>
  </si>
  <si>
    <t>kJ/kg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</si>
</sst>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0" xfId="0" applyNumberFormat="1"/>
    <xf numFmtId="166" fontId="0" fillId="0" borderId="0" xfId="0" applyNumberFormat="1"/>
    <xf numFmtId="0" fontId="0" fillId="0" borderId="0" xfId="0" applyFill="1" applyAlignment="1">
      <alignment horizontal="righ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1" fillId="2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8" xfId="0" applyFont="1" applyFill="1" applyBorder="1" applyProtection="1">
      <protection locked="0"/>
    </xf>
    <xf numFmtId="2" fontId="1" fillId="0" borderId="2" xfId="0" applyNumberFormat="1" applyFont="1" applyBorder="1"/>
    <xf numFmtId="0" fontId="1" fillId="2" borderId="2" xfId="0" applyFont="1" applyFill="1" applyBorder="1" applyProtection="1"/>
    <xf numFmtId="0" fontId="0" fillId="2" borderId="2" xfId="0" applyFill="1" applyBorder="1" applyProtection="1"/>
    <xf numFmtId="2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2" fontId="1" fillId="0" borderId="2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164" fontId="1" fillId="0" borderId="7" xfId="0" applyNumberFormat="1" applyFont="1" applyBorder="1"/>
    <xf numFmtId="0" fontId="1" fillId="2" borderId="7" xfId="0" applyFont="1" applyFill="1" applyBorder="1" applyAlignment="1" applyProtection="1">
      <alignment horizontal="left"/>
    </xf>
    <xf numFmtId="0" fontId="0" fillId="2" borderId="0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0" xfId="0" applyFill="1"/>
    <xf numFmtId="0" fontId="1" fillId="3" borderId="0" xfId="0" applyFont="1" applyFill="1" applyBorder="1" applyProtection="1">
      <protection locked="0"/>
    </xf>
    <xf numFmtId="1" fontId="0" fillId="3" borderId="0" xfId="0" applyNumberFormat="1" applyFill="1"/>
    <xf numFmtId="165" fontId="1" fillId="0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>
      <alignment horizontal="right"/>
    </xf>
    <xf numFmtId="0" fontId="0" fillId="2" borderId="1" xfId="0" applyFill="1" applyBorder="1"/>
    <xf numFmtId="0" fontId="2" fillId="2" borderId="2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2" fillId="2" borderId="0" xfId="0" applyFont="1" applyFill="1" applyBorder="1" applyProtection="1"/>
    <xf numFmtId="0" fontId="1" fillId="4" borderId="2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tabSelected="1" zoomScale="50" zoomScaleNormal="50" workbookViewId="0">
      <selection activeCell="I40" sqref="I40"/>
    </sheetView>
  </sheetViews>
  <sheetFormatPr defaultRowHeight="14.5" x14ac:dyDescent="0.35"/>
  <cols>
    <col min="1" max="1" width="39.1796875" customWidth="1"/>
    <col min="3" max="3" width="16.1796875" customWidth="1"/>
    <col min="4" max="4" width="10.1796875" customWidth="1"/>
    <col min="5" max="5" width="11.453125" bestFit="1" customWidth="1"/>
    <col min="6" max="6" width="11.26953125" customWidth="1"/>
    <col min="7" max="7" width="12" customWidth="1"/>
    <col min="8" max="9" width="11" customWidth="1"/>
    <col min="10" max="10" width="15.26953125" customWidth="1"/>
    <col min="11" max="11" width="14.26953125" customWidth="1"/>
    <col min="12" max="12" width="23.453125" bestFit="1" customWidth="1"/>
    <col min="15" max="15" width="3.453125" customWidth="1"/>
  </cols>
  <sheetData>
    <row r="1" spans="1:26" x14ac:dyDescent="0.35">
      <c r="A1" s="4" t="s">
        <v>20</v>
      </c>
      <c r="B1" s="5">
        <v>6</v>
      </c>
      <c r="C1" s="4"/>
      <c r="D1" s="6"/>
      <c r="E1" s="4" t="s">
        <v>75</v>
      </c>
      <c r="F1" s="7"/>
      <c r="G1" s="7"/>
      <c r="H1" s="7"/>
      <c r="I1" s="7"/>
      <c r="J1" s="7"/>
      <c r="K1" s="7"/>
      <c r="L1" s="7"/>
      <c r="M1" s="7"/>
      <c r="N1" s="7"/>
      <c r="O1" s="38"/>
      <c r="P1" s="3" t="s">
        <v>13</v>
      </c>
      <c r="Q1" t="s">
        <v>19</v>
      </c>
      <c r="R1" t="s">
        <v>1</v>
      </c>
      <c r="S1" t="s">
        <v>2</v>
      </c>
      <c r="T1" t="s">
        <v>3</v>
      </c>
      <c r="U1" t="s">
        <v>16</v>
      </c>
      <c r="V1" t="s">
        <v>17</v>
      </c>
      <c r="W1" t="s">
        <v>18</v>
      </c>
      <c r="X1" t="s">
        <v>77</v>
      </c>
      <c r="Y1" t="s">
        <v>78</v>
      </c>
      <c r="Z1" t="s">
        <v>15</v>
      </c>
    </row>
    <row r="2" spans="1:26" x14ac:dyDescent="0.35">
      <c r="A2" s="4" t="s">
        <v>13</v>
      </c>
      <c r="B2" s="8"/>
      <c r="C2" s="6"/>
      <c r="D2" s="6"/>
      <c r="E2" s="4" t="s">
        <v>76</v>
      </c>
      <c r="F2" s="7"/>
      <c r="G2" s="7"/>
      <c r="H2" s="7"/>
      <c r="I2" s="7"/>
      <c r="J2" s="7"/>
      <c r="K2" s="7"/>
      <c r="L2" s="7"/>
      <c r="M2" s="7"/>
      <c r="N2" s="7"/>
      <c r="O2" s="38"/>
      <c r="P2">
        <v>1</v>
      </c>
      <c r="Q2">
        <v>1000</v>
      </c>
      <c r="R2">
        <v>1500</v>
      </c>
      <c r="S2" s="2">
        <v>48</v>
      </c>
      <c r="T2" s="2">
        <v>51</v>
      </c>
      <c r="U2" s="2">
        <v>42.4</v>
      </c>
      <c r="V2" s="2">
        <v>45.4</v>
      </c>
      <c r="W2" s="2">
        <v>9.4999999999999893</v>
      </c>
      <c r="X2" s="2">
        <v>45</v>
      </c>
      <c r="Y2" s="2">
        <v>65</v>
      </c>
      <c r="Z2" s="2">
        <v>35</v>
      </c>
    </row>
    <row r="3" spans="1:26" x14ac:dyDescent="0.35">
      <c r="A3" s="4"/>
      <c r="B3" s="4" t="s">
        <v>21</v>
      </c>
      <c r="C3" s="4" t="s">
        <v>22</v>
      </c>
      <c r="D3" s="6"/>
      <c r="E3" s="49" t="s">
        <v>85</v>
      </c>
      <c r="F3" s="7"/>
      <c r="G3" s="7"/>
      <c r="H3" s="7"/>
      <c r="I3" s="7"/>
      <c r="J3" s="7"/>
      <c r="K3" s="7"/>
      <c r="L3" s="7"/>
      <c r="M3" s="7"/>
      <c r="N3" s="7"/>
      <c r="O3" s="38"/>
      <c r="P3">
        <v>2</v>
      </c>
      <c r="Q3">
        <v>1100</v>
      </c>
      <c r="R3">
        <v>1600</v>
      </c>
      <c r="S3">
        <v>48.1</v>
      </c>
      <c r="T3">
        <v>50.9</v>
      </c>
      <c r="U3" s="2">
        <v>42.4</v>
      </c>
      <c r="V3" s="2">
        <v>45.199999999999996</v>
      </c>
      <c r="W3">
        <v>9.3999999999999897</v>
      </c>
      <c r="X3" s="2">
        <v>46</v>
      </c>
      <c r="Y3" s="2">
        <v>66</v>
      </c>
      <c r="Z3" s="2">
        <v>36</v>
      </c>
    </row>
    <row r="4" spans="1:26" x14ac:dyDescent="0.35">
      <c r="A4" s="4" t="s">
        <v>23</v>
      </c>
      <c r="B4" s="8"/>
      <c r="C4" s="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38"/>
      <c r="P4">
        <v>3</v>
      </c>
      <c r="Q4">
        <v>1200</v>
      </c>
      <c r="R4">
        <v>1700</v>
      </c>
      <c r="S4" s="2">
        <v>48.2</v>
      </c>
      <c r="T4" s="2">
        <v>50.8</v>
      </c>
      <c r="U4" s="2">
        <v>42.400000000000006</v>
      </c>
      <c r="V4" s="2">
        <v>45</v>
      </c>
      <c r="W4" s="2">
        <v>9.2999999999999901</v>
      </c>
      <c r="X4" s="2">
        <v>47</v>
      </c>
      <c r="Y4" s="2">
        <v>67</v>
      </c>
      <c r="Z4" s="2">
        <v>37</v>
      </c>
    </row>
    <row r="5" spans="1:26" x14ac:dyDescent="0.35">
      <c r="A5" s="4" t="s">
        <v>24</v>
      </c>
      <c r="B5" s="8"/>
      <c r="C5" s="8"/>
      <c r="D5" s="6"/>
      <c r="E5" s="7"/>
      <c r="F5" s="7"/>
      <c r="G5" s="7"/>
      <c r="H5" s="7"/>
      <c r="I5" s="34"/>
      <c r="J5" s="7"/>
      <c r="K5" s="7"/>
      <c r="L5" s="7"/>
      <c r="M5" s="7"/>
      <c r="N5" s="7"/>
      <c r="O5" s="38"/>
      <c r="P5">
        <v>4</v>
      </c>
      <c r="Q5">
        <v>1300</v>
      </c>
      <c r="R5">
        <v>1800</v>
      </c>
      <c r="S5">
        <v>48.3</v>
      </c>
      <c r="T5">
        <v>50.7</v>
      </c>
      <c r="U5" s="2">
        <v>42.4</v>
      </c>
      <c r="V5" s="2">
        <v>44.800000000000004</v>
      </c>
      <c r="W5">
        <v>9.1999999999999904</v>
      </c>
      <c r="X5" s="2">
        <v>48</v>
      </c>
      <c r="Y5" s="2">
        <v>68</v>
      </c>
      <c r="Z5" s="2">
        <v>38</v>
      </c>
    </row>
    <row r="6" spans="1:26" ht="15" thickBot="1" x14ac:dyDescent="0.4">
      <c r="A6" s="4" t="s">
        <v>25</v>
      </c>
      <c r="B6" s="8"/>
      <c r="C6" s="8"/>
      <c r="D6" s="6"/>
      <c r="E6" s="4" t="s">
        <v>50</v>
      </c>
      <c r="F6" s="7"/>
      <c r="G6" s="7"/>
      <c r="H6" s="7"/>
      <c r="I6" s="34"/>
      <c r="J6" s="7"/>
      <c r="K6" s="7"/>
      <c r="L6" s="7"/>
      <c r="M6" s="7"/>
      <c r="N6" s="7"/>
      <c r="O6" s="38"/>
      <c r="P6">
        <v>5</v>
      </c>
      <c r="Q6">
        <v>1400</v>
      </c>
      <c r="R6">
        <v>1900</v>
      </c>
      <c r="S6" s="2">
        <v>48.4</v>
      </c>
      <c r="T6" s="2">
        <v>50.6</v>
      </c>
      <c r="U6" s="2">
        <v>42.4</v>
      </c>
      <c r="V6" s="2">
        <v>44.6</v>
      </c>
      <c r="W6" s="2">
        <v>9.0999999999999908</v>
      </c>
      <c r="X6" s="2">
        <v>49</v>
      </c>
      <c r="Y6" s="2">
        <v>69</v>
      </c>
      <c r="Z6" s="2">
        <v>39</v>
      </c>
    </row>
    <row r="7" spans="1:26" x14ac:dyDescent="0.35">
      <c r="A7" s="4"/>
      <c r="B7" s="6"/>
      <c r="C7" s="6"/>
      <c r="D7" s="6"/>
      <c r="E7" s="9" t="s">
        <v>51</v>
      </c>
      <c r="F7" s="16">
        <v>393.5</v>
      </c>
      <c r="G7" s="16" t="s">
        <v>54</v>
      </c>
      <c r="H7" s="17"/>
      <c r="I7" s="34"/>
      <c r="J7" s="7"/>
      <c r="K7" s="7"/>
      <c r="L7" s="7"/>
      <c r="M7" s="7"/>
      <c r="N7" s="7"/>
      <c r="O7" s="38"/>
      <c r="P7">
        <v>6</v>
      </c>
      <c r="Q7">
        <v>1500</v>
      </c>
      <c r="R7">
        <v>2000</v>
      </c>
      <c r="S7">
        <v>48.5</v>
      </c>
      <c r="T7">
        <v>50.5</v>
      </c>
      <c r="U7" s="2">
        <v>42.4</v>
      </c>
      <c r="V7" s="2">
        <v>44.4</v>
      </c>
      <c r="W7">
        <v>8.9999999999999893</v>
      </c>
      <c r="X7" s="2">
        <v>50</v>
      </c>
      <c r="Y7" s="2">
        <v>70</v>
      </c>
      <c r="Z7" s="2">
        <v>40</v>
      </c>
    </row>
    <row r="8" spans="1:26" ht="15" thickBot="1" x14ac:dyDescent="0.4">
      <c r="A8" s="4" t="s">
        <v>26</v>
      </c>
      <c r="B8" s="6"/>
      <c r="C8" s="6"/>
      <c r="D8" s="6"/>
      <c r="E8" s="11" t="s">
        <v>52</v>
      </c>
      <c r="F8" s="7">
        <v>241.8</v>
      </c>
      <c r="G8" s="7" t="s">
        <v>54</v>
      </c>
      <c r="H8" s="18"/>
      <c r="I8" s="34"/>
      <c r="J8" s="7"/>
      <c r="K8" s="7"/>
      <c r="L8" s="7"/>
      <c r="M8" s="7"/>
      <c r="N8" s="7"/>
      <c r="O8" s="38"/>
      <c r="P8">
        <v>7</v>
      </c>
      <c r="Q8">
        <v>1600</v>
      </c>
      <c r="R8">
        <v>2100</v>
      </c>
      <c r="S8" s="2">
        <v>48.6</v>
      </c>
      <c r="T8" s="2">
        <v>50.4</v>
      </c>
      <c r="U8" s="2">
        <v>42.4</v>
      </c>
      <c r="V8" s="2">
        <v>44.199999999999996</v>
      </c>
      <c r="W8" s="2">
        <v>8.8999999999999897</v>
      </c>
      <c r="X8" s="2">
        <v>51</v>
      </c>
      <c r="Y8" s="2">
        <v>71</v>
      </c>
      <c r="Z8" s="2">
        <v>41</v>
      </c>
    </row>
    <row r="9" spans="1:26" x14ac:dyDescent="0.35">
      <c r="A9" s="9" t="s">
        <v>30</v>
      </c>
      <c r="B9" s="50">
        <v>11.5</v>
      </c>
      <c r="C9" s="10" t="s">
        <v>0</v>
      </c>
      <c r="D9" s="6"/>
      <c r="E9" s="11" t="s">
        <v>53</v>
      </c>
      <c r="F9" s="7">
        <v>74.5</v>
      </c>
      <c r="G9" s="7" t="s">
        <v>54</v>
      </c>
      <c r="H9" s="18"/>
      <c r="I9" s="34"/>
      <c r="J9" s="7"/>
      <c r="K9" s="7"/>
      <c r="L9" s="7"/>
      <c r="M9" s="7"/>
      <c r="N9" s="7"/>
      <c r="O9" s="38"/>
      <c r="P9">
        <v>8</v>
      </c>
      <c r="Q9">
        <v>1700</v>
      </c>
      <c r="R9">
        <v>2200</v>
      </c>
      <c r="S9">
        <v>48.7</v>
      </c>
      <c r="T9">
        <v>50.3</v>
      </c>
      <c r="U9" s="2">
        <v>42.400000000000006</v>
      </c>
      <c r="V9" s="2">
        <v>44</v>
      </c>
      <c r="W9">
        <v>8.7999999999999901</v>
      </c>
      <c r="X9" s="2">
        <v>52</v>
      </c>
      <c r="Y9" s="2">
        <v>72</v>
      </c>
      <c r="Z9" s="2">
        <v>42</v>
      </c>
    </row>
    <row r="10" spans="1:26" x14ac:dyDescent="0.35">
      <c r="A10" s="11" t="s">
        <v>31</v>
      </c>
      <c r="B10" s="51">
        <v>45</v>
      </c>
      <c r="C10" s="12" t="s">
        <v>32</v>
      </c>
      <c r="D10" s="6"/>
      <c r="E10" s="19" t="s">
        <v>62</v>
      </c>
      <c r="F10" s="5">
        <v>4.2300000000000004</v>
      </c>
      <c r="G10" s="5" t="s">
        <v>64</v>
      </c>
      <c r="H10" s="18"/>
      <c r="I10" s="34"/>
      <c r="J10" s="7"/>
      <c r="K10" s="7"/>
      <c r="L10" s="7"/>
      <c r="M10" s="7"/>
      <c r="N10" s="7"/>
      <c r="O10" s="38"/>
      <c r="P10">
        <v>9</v>
      </c>
      <c r="Q10">
        <v>1800</v>
      </c>
      <c r="R10">
        <v>2300</v>
      </c>
      <c r="S10" s="2">
        <v>48.8</v>
      </c>
      <c r="T10" s="2">
        <v>50.2</v>
      </c>
      <c r="U10" s="2">
        <v>42.4</v>
      </c>
      <c r="V10" s="2">
        <v>43.800000000000004</v>
      </c>
      <c r="W10" s="2">
        <v>8.6999999999999904</v>
      </c>
      <c r="X10" s="2">
        <v>53</v>
      </c>
      <c r="Y10" s="2">
        <v>73</v>
      </c>
      <c r="Z10" s="2">
        <v>43</v>
      </c>
    </row>
    <row r="11" spans="1:26" ht="15" thickBot="1" x14ac:dyDescent="0.4">
      <c r="A11" s="11" t="s">
        <v>28</v>
      </c>
      <c r="B11" s="51">
        <v>10000</v>
      </c>
      <c r="C11" s="12" t="s">
        <v>27</v>
      </c>
      <c r="D11" s="6"/>
      <c r="E11" s="20" t="s">
        <v>63</v>
      </c>
      <c r="F11" s="31">
        <v>1000</v>
      </c>
      <c r="G11" s="31" t="s">
        <v>65</v>
      </c>
      <c r="H11" s="21"/>
      <c r="I11" s="34"/>
      <c r="J11" s="7"/>
      <c r="K11" s="7"/>
      <c r="L11" s="7"/>
      <c r="M11" s="7"/>
      <c r="N11" s="7"/>
      <c r="O11" s="38"/>
      <c r="P11">
        <v>10</v>
      </c>
      <c r="Q11">
        <v>1900</v>
      </c>
      <c r="R11">
        <v>2400</v>
      </c>
      <c r="S11">
        <v>48.9</v>
      </c>
      <c r="T11">
        <v>50.1</v>
      </c>
      <c r="U11" s="2">
        <v>42.4</v>
      </c>
      <c r="V11" s="2">
        <v>43.6</v>
      </c>
      <c r="W11">
        <v>8.5999999999999908</v>
      </c>
      <c r="X11" s="2">
        <v>54</v>
      </c>
      <c r="Y11" s="2">
        <v>74</v>
      </c>
      <c r="Z11" s="2">
        <v>44</v>
      </c>
    </row>
    <row r="12" spans="1:26" x14ac:dyDescent="0.35">
      <c r="A12" s="11" t="s">
        <v>5</v>
      </c>
      <c r="B12" s="51">
        <v>47</v>
      </c>
      <c r="C12" s="12" t="s">
        <v>34</v>
      </c>
      <c r="D12" s="6"/>
      <c r="E12" s="34"/>
      <c r="F12" s="34"/>
      <c r="G12" s="34"/>
      <c r="H12" s="34"/>
      <c r="I12" s="34"/>
      <c r="J12" s="7"/>
      <c r="K12" s="7"/>
      <c r="L12" s="7"/>
      <c r="M12" s="7"/>
      <c r="N12" s="7"/>
      <c r="O12" s="38"/>
      <c r="P12">
        <v>11</v>
      </c>
      <c r="Q12">
        <v>2000</v>
      </c>
      <c r="R12">
        <v>2500</v>
      </c>
      <c r="S12" s="2">
        <v>49</v>
      </c>
      <c r="T12" s="2">
        <v>50</v>
      </c>
      <c r="U12" s="2">
        <v>42.399999999999991</v>
      </c>
      <c r="V12" s="2">
        <v>43.399999999999991</v>
      </c>
      <c r="W12" s="2">
        <v>8.4999999999999893</v>
      </c>
      <c r="X12" s="2">
        <v>55</v>
      </c>
      <c r="Y12" s="2">
        <v>75</v>
      </c>
      <c r="Z12" s="2">
        <v>45</v>
      </c>
    </row>
    <row r="13" spans="1:26" ht="15" thickBot="1" x14ac:dyDescent="0.4">
      <c r="A13" s="11" t="s">
        <v>6</v>
      </c>
      <c r="B13" s="51">
        <v>39.799999999999997</v>
      </c>
      <c r="C13" s="12" t="s">
        <v>34</v>
      </c>
      <c r="D13" s="6"/>
      <c r="E13" s="4" t="s">
        <v>38</v>
      </c>
      <c r="F13" s="4"/>
      <c r="G13" s="4"/>
      <c r="H13" s="6"/>
      <c r="I13" s="7"/>
      <c r="J13" s="7"/>
      <c r="K13" s="7"/>
      <c r="L13" s="7"/>
      <c r="M13" s="7"/>
      <c r="N13" s="7"/>
      <c r="O13" s="38"/>
      <c r="P13">
        <v>12</v>
      </c>
      <c r="Q13">
        <v>2100</v>
      </c>
      <c r="R13">
        <v>2600</v>
      </c>
      <c r="S13">
        <v>49.1</v>
      </c>
      <c r="T13">
        <v>49.9</v>
      </c>
      <c r="U13" s="2">
        <v>42.399999999999991</v>
      </c>
      <c r="V13" s="2">
        <v>43.199999999999989</v>
      </c>
      <c r="W13">
        <v>8.3999999999999897</v>
      </c>
      <c r="X13" s="2">
        <v>56</v>
      </c>
      <c r="Y13" s="2">
        <v>76</v>
      </c>
      <c r="Z13" s="2">
        <v>46</v>
      </c>
    </row>
    <row r="14" spans="1:26" ht="15" thickBot="1" x14ac:dyDescent="0.4">
      <c r="A14" s="11" t="s">
        <v>4</v>
      </c>
      <c r="B14" s="4">
        <f>100-B12-B13</f>
        <v>13.200000000000003</v>
      </c>
      <c r="C14" s="12" t="s">
        <v>34</v>
      </c>
      <c r="D14" s="6"/>
      <c r="E14" s="9" t="s">
        <v>5</v>
      </c>
      <c r="F14" s="22">
        <f>100*((B12/100)*(1-B15/100)*B11+(B18/100)*(1-B21/100)*B17)/(B11+B17)</f>
        <v>47.78</v>
      </c>
      <c r="G14" s="23" t="s">
        <v>34</v>
      </c>
      <c r="H14" s="24"/>
      <c r="I14" s="17"/>
      <c r="J14" s="34"/>
      <c r="K14" s="42" t="s">
        <v>58</v>
      </c>
      <c r="L14" s="42"/>
      <c r="M14" s="42"/>
      <c r="N14" s="7"/>
      <c r="O14" s="38"/>
      <c r="P14">
        <v>13</v>
      </c>
      <c r="Q14">
        <v>2200</v>
      </c>
      <c r="R14">
        <v>2700</v>
      </c>
      <c r="S14" s="2">
        <v>49.2</v>
      </c>
      <c r="T14" s="2">
        <v>49.8</v>
      </c>
      <c r="U14" s="2">
        <v>42.399999999999991</v>
      </c>
      <c r="V14" s="2">
        <v>42.999999999999986</v>
      </c>
      <c r="W14" s="2">
        <v>8.2999999999999901</v>
      </c>
      <c r="X14" s="2">
        <v>57</v>
      </c>
      <c r="Y14" s="2">
        <v>77</v>
      </c>
      <c r="Z14" s="2">
        <v>47</v>
      </c>
    </row>
    <row r="15" spans="1:26" x14ac:dyDescent="0.35">
      <c r="A15" s="11" t="s">
        <v>12</v>
      </c>
      <c r="B15" s="4">
        <v>4</v>
      </c>
      <c r="C15" s="12" t="s">
        <v>34</v>
      </c>
      <c r="D15" s="6"/>
      <c r="E15" s="11" t="s">
        <v>6</v>
      </c>
      <c r="F15" s="25">
        <f>100*((B13/100)*(1-B15/100)*B11+(B19/100)*(1-B21/100)*B17)/(B11+B17)</f>
        <v>40.832000000000001</v>
      </c>
      <c r="G15" s="4" t="s">
        <v>34</v>
      </c>
      <c r="H15" s="6"/>
      <c r="I15" s="18"/>
      <c r="J15" s="44"/>
      <c r="K15" s="45" t="s">
        <v>79</v>
      </c>
      <c r="L15" s="28">
        <f>B23</f>
        <v>75</v>
      </c>
      <c r="M15" s="17" t="s">
        <v>14</v>
      </c>
      <c r="N15" s="7"/>
      <c r="O15" s="38"/>
      <c r="P15">
        <v>14</v>
      </c>
      <c r="Q15">
        <v>2300</v>
      </c>
      <c r="R15">
        <v>2800</v>
      </c>
      <c r="S15">
        <v>49.3</v>
      </c>
      <c r="T15">
        <v>49.7</v>
      </c>
      <c r="U15" s="2">
        <v>42.399999999999984</v>
      </c>
      <c r="V15" s="2">
        <v>42.79999999999999</v>
      </c>
      <c r="W15">
        <v>8.1999999999999904</v>
      </c>
      <c r="X15" s="2">
        <v>58</v>
      </c>
      <c r="Y15" s="2">
        <v>78</v>
      </c>
      <c r="Z15" s="2">
        <v>48</v>
      </c>
    </row>
    <row r="16" spans="1:26" x14ac:dyDescent="0.35">
      <c r="A16" s="11" t="s">
        <v>35</v>
      </c>
      <c r="B16" s="51">
        <v>75</v>
      </c>
      <c r="C16" s="12" t="s">
        <v>9</v>
      </c>
      <c r="D16" s="6"/>
      <c r="E16" s="11" t="s">
        <v>4</v>
      </c>
      <c r="F16" s="25">
        <f>100*((B14/100)*(1-B15/100)*B11+(B20/100)*(1-B21/100)*B17)/(B11+B17)</f>
        <v>7.8880000000000026</v>
      </c>
      <c r="G16" s="4" t="s">
        <v>34</v>
      </c>
      <c r="H16" s="6"/>
      <c r="I16" s="18"/>
      <c r="J16" s="46"/>
      <c r="K16" s="42" t="s">
        <v>80</v>
      </c>
      <c r="L16" s="29">
        <f>EXP((L15+3.9)/17.9)</f>
        <v>82.090412313666221</v>
      </c>
      <c r="M16" s="18" t="s">
        <v>81</v>
      </c>
      <c r="N16" s="7"/>
      <c r="O16" s="38"/>
      <c r="P16">
        <v>15</v>
      </c>
      <c r="Q16">
        <v>2400</v>
      </c>
      <c r="R16">
        <v>2900</v>
      </c>
      <c r="S16" s="2">
        <v>49.4</v>
      </c>
      <c r="T16" s="2">
        <v>49.6</v>
      </c>
      <c r="U16" s="2">
        <v>42.399999999999991</v>
      </c>
      <c r="V16" s="2">
        <v>42.599999999999994</v>
      </c>
      <c r="W16" s="2">
        <v>8.0999999999999908</v>
      </c>
      <c r="X16" s="2">
        <v>59</v>
      </c>
      <c r="Y16" s="2">
        <v>79</v>
      </c>
      <c r="Z16" s="2">
        <v>49</v>
      </c>
    </row>
    <row r="17" spans="1:26" x14ac:dyDescent="0.35">
      <c r="A17" s="11" t="s">
        <v>29</v>
      </c>
      <c r="B17" s="51">
        <v>10000</v>
      </c>
      <c r="C17" s="12" t="s">
        <v>27</v>
      </c>
      <c r="D17" s="6"/>
      <c r="E17" s="11" t="s">
        <v>12</v>
      </c>
      <c r="F17" s="25">
        <f>100*((B15/100)*B11+(B21/100)*B17)/(B11+B17)</f>
        <v>3.5</v>
      </c>
      <c r="G17" s="4" t="s">
        <v>34</v>
      </c>
      <c r="H17" s="6"/>
      <c r="I17" s="18"/>
      <c r="J17" s="46"/>
      <c r="K17" s="42" t="s">
        <v>59</v>
      </c>
      <c r="L17" s="29">
        <f>((B11+B17)/(B9/100))/365</f>
        <v>476.47409172126265</v>
      </c>
      <c r="M17" s="18" t="s">
        <v>60</v>
      </c>
      <c r="N17" s="7"/>
      <c r="O17" s="38"/>
      <c r="P17">
        <v>16</v>
      </c>
      <c r="Q17">
        <v>2500</v>
      </c>
      <c r="R17">
        <v>3000</v>
      </c>
      <c r="S17">
        <v>49.5</v>
      </c>
      <c r="T17">
        <v>49.5</v>
      </c>
      <c r="U17" s="2">
        <v>42.399999999999991</v>
      </c>
      <c r="V17" s="2">
        <v>42.399999999999991</v>
      </c>
      <c r="W17">
        <v>7.9999999999999902</v>
      </c>
      <c r="X17" s="2">
        <v>60</v>
      </c>
      <c r="Y17" s="2">
        <v>80</v>
      </c>
      <c r="Z17" s="2">
        <v>50</v>
      </c>
    </row>
    <row r="18" spans="1:26" x14ac:dyDescent="0.35">
      <c r="A18" s="11" t="s">
        <v>5</v>
      </c>
      <c r="B18" s="51">
        <v>52</v>
      </c>
      <c r="C18" s="12" t="s">
        <v>34</v>
      </c>
      <c r="D18" s="6"/>
      <c r="E18" s="11" t="s">
        <v>39</v>
      </c>
      <c r="F18" s="25">
        <f>100*(1-(((B16/100)*B11+(B22/100)*B17)/(B11+B17))-F17/100)</f>
        <v>18.999999999999996</v>
      </c>
      <c r="G18" s="4" t="s">
        <v>9</v>
      </c>
      <c r="H18" s="6"/>
      <c r="I18" s="18"/>
      <c r="J18" s="46"/>
      <c r="K18" s="47"/>
      <c r="L18" s="41">
        <f>L17/(24*3600)</f>
        <v>5.5147464319590589E-3</v>
      </c>
      <c r="M18" s="18" t="s">
        <v>61</v>
      </c>
      <c r="N18" s="7"/>
      <c r="O18" s="38"/>
      <c r="P18">
        <v>17</v>
      </c>
      <c r="Q18">
        <v>2600</v>
      </c>
      <c r="R18">
        <v>3100</v>
      </c>
      <c r="S18" s="2">
        <v>49.6</v>
      </c>
      <c r="T18" s="2">
        <v>49.4</v>
      </c>
      <c r="U18" s="2">
        <v>42.399999999999991</v>
      </c>
      <c r="V18" s="2">
        <v>42.199999999999989</v>
      </c>
      <c r="W18" s="2">
        <v>7.8999999999999897</v>
      </c>
      <c r="X18" s="2">
        <v>61</v>
      </c>
      <c r="Y18" s="2">
        <v>79</v>
      </c>
      <c r="Z18" s="2">
        <v>51</v>
      </c>
    </row>
    <row r="19" spans="1:26" x14ac:dyDescent="0.35">
      <c r="A19" s="11" t="s">
        <v>6</v>
      </c>
      <c r="B19" s="51">
        <v>44.8</v>
      </c>
      <c r="C19" s="12" t="s">
        <v>34</v>
      </c>
      <c r="D19" s="6"/>
      <c r="E19" s="11" t="s">
        <v>40</v>
      </c>
      <c r="F19" s="4"/>
      <c r="G19" s="4"/>
      <c r="H19" s="6"/>
      <c r="I19" s="18"/>
      <c r="J19" s="46"/>
      <c r="K19" s="43" t="s">
        <v>84</v>
      </c>
      <c r="L19" s="41">
        <f>L17*(L16)</f>
        <v>39113.95464617807</v>
      </c>
      <c r="M19" s="18" t="s">
        <v>83</v>
      </c>
      <c r="N19" s="7"/>
      <c r="O19" s="38"/>
      <c r="P19">
        <v>18</v>
      </c>
      <c r="Q19">
        <v>2700</v>
      </c>
      <c r="R19">
        <v>3200</v>
      </c>
      <c r="S19">
        <v>49.7</v>
      </c>
      <c r="T19">
        <v>49.3</v>
      </c>
      <c r="U19" s="2">
        <v>42.399999999999991</v>
      </c>
      <c r="V19" s="2">
        <v>41.999999999999986</v>
      </c>
      <c r="W19">
        <v>7.7999999999999901</v>
      </c>
      <c r="X19" s="2">
        <v>62</v>
      </c>
      <c r="Y19" s="2">
        <v>78</v>
      </c>
      <c r="Z19" s="2">
        <v>52</v>
      </c>
    </row>
    <row r="20" spans="1:26" x14ac:dyDescent="0.35">
      <c r="A20" s="11" t="s">
        <v>4</v>
      </c>
      <c r="B20" s="4">
        <f>100-B18-B19</f>
        <v>3.2000000000000028</v>
      </c>
      <c r="C20" s="12" t="s">
        <v>34</v>
      </c>
      <c r="D20" s="6"/>
      <c r="E20" s="11" t="s">
        <v>5</v>
      </c>
      <c r="F20" s="25">
        <f>(F14-F18)/(1-F18/100-F17/100)</f>
        <v>37.135483870967747</v>
      </c>
      <c r="G20" s="4" t="s">
        <v>34</v>
      </c>
      <c r="H20" s="25">
        <f>F20*10/12</f>
        <v>30.946236559139788</v>
      </c>
      <c r="I20" s="12" t="s">
        <v>10</v>
      </c>
      <c r="J20" s="46"/>
      <c r="K20" s="43" t="s">
        <v>82</v>
      </c>
      <c r="L20" s="41">
        <f>4*L19/3</f>
        <v>52151.939528237424</v>
      </c>
      <c r="M20" s="18" t="s">
        <v>83</v>
      </c>
      <c r="N20" s="7"/>
      <c r="O20" s="38"/>
      <c r="P20">
        <v>19</v>
      </c>
      <c r="Q20">
        <v>2800</v>
      </c>
      <c r="R20">
        <v>3300</v>
      </c>
      <c r="S20" s="2">
        <v>49.8</v>
      </c>
      <c r="T20" s="2">
        <v>49.2</v>
      </c>
      <c r="U20" s="2">
        <v>42.599999999999994</v>
      </c>
      <c r="V20" s="2">
        <v>42</v>
      </c>
      <c r="W20" s="2">
        <v>7.6999999999999904</v>
      </c>
      <c r="X20" s="2">
        <v>63</v>
      </c>
      <c r="Y20" s="2">
        <v>77</v>
      </c>
      <c r="Z20" s="2">
        <v>53</v>
      </c>
    </row>
    <row r="21" spans="1:26" ht="15" thickBot="1" x14ac:dyDescent="0.4">
      <c r="A21" s="11" t="s">
        <v>12</v>
      </c>
      <c r="B21" s="4">
        <v>3</v>
      </c>
      <c r="C21" s="12" t="s">
        <v>34</v>
      </c>
      <c r="D21" s="6"/>
      <c r="E21" s="11" t="s">
        <v>6</v>
      </c>
      <c r="F21" s="25">
        <f>(F15)/(1-F18/100-F17/100)</f>
        <v>52.686451612903227</v>
      </c>
      <c r="G21" s="4" t="s">
        <v>34</v>
      </c>
      <c r="H21" s="25">
        <f>F21*10/16</f>
        <v>32.929032258064517</v>
      </c>
      <c r="I21" s="12" t="s">
        <v>10</v>
      </c>
      <c r="J21" s="35"/>
      <c r="K21" s="48"/>
      <c r="L21" s="36"/>
      <c r="M21" s="37"/>
      <c r="N21" s="7"/>
      <c r="O21" s="38"/>
      <c r="P21">
        <v>20</v>
      </c>
      <c r="Q21">
        <v>2900</v>
      </c>
      <c r="R21">
        <v>3400</v>
      </c>
      <c r="S21">
        <v>49.9</v>
      </c>
      <c r="T21">
        <v>49.1</v>
      </c>
      <c r="U21" s="2">
        <v>42.800000000000011</v>
      </c>
      <c r="V21" s="2">
        <v>42.000000000000014</v>
      </c>
      <c r="W21">
        <v>7.5999999999999899</v>
      </c>
      <c r="X21" s="2">
        <v>64</v>
      </c>
      <c r="Y21" s="2">
        <v>76</v>
      </c>
      <c r="Z21" s="2">
        <v>54</v>
      </c>
    </row>
    <row r="22" spans="1:26" ht="15" thickBot="1" x14ac:dyDescent="0.4">
      <c r="A22" s="11" t="s">
        <v>35</v>
      </c>
      <c r="B22" s="51">
        <v>80</v>
      </c>
      <c r="C22" s="12" t="s">
        <v>9</v>
      </c>
      <c r="D22" s="6"/>
      <c r="E22" s="11" t="s">
        <v>4</v>
      </c>
      <c r="F22" s="25">
        <f>(F16)/(1-F18/100-F17/100)</f>
        <v>10.178064516129036</v>
      </c>
      <c r="G22" s="4" t="s">
        <v>34</v>
      </c>
      <c r="H22" s="25">
        <f>F22*10/1</f>
        <v>101.78064516129035</v>
      </c>
      <c r="I22" s="12" t="s">
        <v>10</v>
      </c>
      <c r="J22" s="4" t="s">
        <v>42</v>
      </c>
      <c r="K22" s="32"/>
      <c r="L22" s="4"/>
      <c r="M22" s="7"/>
      <c r="N22" s="7"/>
      <c r="O22" s="38"/>
      <c r="P22">
        <v>21</v>
      </c>
      <c r="Q22">
        <v>3000</v>
      </c>
      <c r="R22">
        <v>3500</v>
      </c>
      <c r="S22" s="2">
        <v>50</v>
      </c>
      <c r="T22" s="2">
        <v>49</v>
      </c>
      <c r="U22" s="2">
        <v>43.000000000000021</v>
      </c>
      <c r="V22" s="2">
        <v>42.000000000000021</v>
      </c>
      <c r="W22" s="2">
        <v>7.5</v>
      </c>
      <c r="X22" s="2">
        <v>65</v>
      </c>
      <c r="Y22" s="2">
        <v>75</v>
      </c>
      <c r="Z22" s="2">
        <v>55</v>
      </c>
    </row>
    <row r="23" spans="1:26" x14ac:dyDescent="0.35">
      <c r="A23" s="11" t="s">
        <v>33</v>
      </c>
      <c r="B23" s="51">
        <v>75</v>
      </c>
      <c r="C23" s="12" t="s">
        <v>14</v>
      </c>
      <c r="D23" s="6"/>
      <c r="E23" s="11" t="s">
        <v>41</v>
      </c>
      <c r="F23" s="25">
        <f>100-F18-F17</f>
        <v>77.5</v>
      </c>
      <c r="G23" s="4" t="s">
        <v>9</v>
      </c>
      <c r="H23" s="4"/>
      <c r="I23" s="12"/>
      <c r="J23" s="9" t="s">
        <v>8</v>
      </c>
      <c r="K23" s="22">
        <f>(4*H20+H22-2*H21)/8</f>
        <v>19.963440860215059</v>
      </c>
      <c r="L23" s="10" t="s">
        <v>10</v>
      </c>
      <c r="M23" s="7"/>
      <c r="N23" s="7"/>
      <c r="O23" s="38"/>
      <c r="P23">
        <v>22</v>
      </c>
      <c r="Q23">
        <v>3100</v>
      </c>
      <c r="R23">
        <v>3600</v>
      </c>
      <c r="S23">
        <v>50.1</v>
      </c>
      <c r="T23">
        <v>48.9</v>
      </c>
      <c r="U23" s="2">
        <v>43.200000000000031</v>
      </c>
      <c r="V23" s="2">
        <v>42.000000000000028</v>
      </c>
      <c r="W23">
        <v>7.4</v>
      </c>
      <c r="X23" s="2">
        <v>64</v>
      </c>
      <c r="Y23" s="2">
        <v>74</v>
      </c>
      <c r="Z23" s="2">
        <v>56</v>
      </c>
    </row>
    <row r="24" spans="1:26" x14ac:dyDescent="0.35">
      <c r="A24" s="11" t="s">
        <v>36</v>
      </c>
      <c r="B24" s="51">
        <v>65</v>
      </c>
      <c r="C24" s="12" t="s">
        <v>37</v>
      </c>
      <c r="D24" s="6"/>
      <c r="E24" s="11"/>
      <c r="F24" s="26">
        <f>(F23/100)*(B11+B17)</f>
        <v>15500</v>
      </c>
      <c r="G24" s="4" t="s">
        <v>48</v>
      </c>
      <c r="H24" s="4"/>
      <c r="I24" s="12"/>
      <c r="J24" s="11" t="s">
        <v>7</v>
      </c>
      <c r="K24" s="25">
        <f>(4*H20-H22+2*H21)/8</f>
        <v>10.982795698924729</v>
      </c>
      <c r="L24" s="12" t="s">
        <v>10</v>
      </c>
      <c r="M24" s="7"/>
      <c r="N24" s="7"/>
      <c r="O24" s="38"/>
      <c r="P24">
        <v>23</v>
      </c>
      <c r="Q24">
        <v>3200</v>
      </c>
      <c r="R24">
        <v>3700</v>
      </c>
      <c r="S24" s="2">
        <v>50.2</v>
      </c>
      <c r="T24" s="2">
        <v>48.8</v>
      </c>
      <c r="U24" s="2">
        <v>43.400000000000041</v>
      </c>
      <c r="V24" s="2">
        <v>42.000000000000036</v>
      </c>
      <c r="W24" s="2">
        <v>7.3</v>
      </c>
      <c r="X24" s="2">
        <v>63</v>
      </c>
      <c r="Y24" s="2">
        <v>73</v>
      </c>
      <c r="Z24" s="2">
        <v>57</v>
      </c>
    </row>
    <row r="25" spans="1:26" ht="15" thickBot="1" x14ac:dyDescent="0.4">
      <c r="A25" s="11" t="s">
        <v>55</v>
      </c>
      <c r="B25" s="4">
        <v>18</v>
      </c>
      <c r="C25" s="12"/>
      <c r="D25" s="6"/>
      <c r="E25" s="13"/>
      <c r="F25" s="30">
        <f>1000*F24/(365*24*3600)</f>
        <v>0.49150177574835108</v>
      </c>
      <c r="G25" s="14" t="s">
        <v>49</v>
      </c>
      <c r="H25" s="14"/>
      <c r="I25" s="15"/>
      <c r="J25" s="11" t="s">
        <v>8</v>
      </c>
      <c r="K25" s="25">
        <f>100*K23/(K23+K24)</f>
        <v>64.510076441973609</v>
      </c>
      <c r="L25" s="12" t="s">
        <v>43</v>
      </c>
      <c r="M25" s="7"/>
      <c r="N25" s="7"/>
      <c r="O25" s="38"/>
      <c r="P25">
        <v>24</v>
      </c>
      <c r="Q25">
        <v>3300</v>
      </c>
      <c r="R25">
        <v>3800</v>
      </c>
      <c r="S25">
        <v>50.3</v>
      </c>
      <c r="T25">
        <v>48.7</v>
      </c>
      <c r="U25" s="2">
        <v>43.600000000000044</v>
      </c>
      <c r="V25" s="2">
        <v>42.00000000000005</v>
      </c>
      <c r="W25">
        <v>7.2</v>
      </c>
      <c r="X25" s="2">
        <v>62</v>
      </c>
      <c r="Y25" s="2">
        <v>72</v>
      </c>
      <c r="Z25" s="2">
        <v>58</v>
      </c>
    </row>
    <row r="26" spans="1:26" x14ac:dyDescent="0.35">
      <c r="A26" s="11" t="s">
        <v>56</v>
      </c>
      <c r="B26" s="4">
        <v>2</v>
      </c>
      <c r="C26" s="12"/>
      <c r="D26" s="6"/>
      <c r="E26" s="34"/>
      <c r="F26" s="34"/>
      <c r="G26" s="34"/>
      <c r="H26" s="34"/>
      <c r="I26" s="34"/>
      <c r="J26" s="11" t="s">
        <v>7</v>
      </c>
      <c r="K26" s="25">
        <f>100*K24/(K24+K23)</f>
        <v>35.489923558026398</v>
      </c>
      <c r="L26" s="12" t="s">
        <v>43</v>
      </c>
      <c r="M26" s="7"/>
      <c r="N26" s="7"/>
      <c r="O26" s="38"/>
      <c r="P26">
        <v>25</v>
      </c>
      <c r="Q26">
        <v>3400</v>
      </c>
      <c r="R26">
        <v>3900</v>
      </c>
      <c r="S26" s="2">
        <v>50.4</v>
      </c>
      <c r="T26" s="2">
        <v>48.6</v>
      </c>
      <c r="U26" s="2">
        <v>43.800000000000061</v>
      </c>
      <c r="V26" s="2">
        <v>42.000000000000064</v>
      </c>
      <c r="W26" s="2">
        <v>7.1</v>
      </c>
      <c r="X26" s="2">
        <v>61</v>
      </c>
      <c r="Y26" s="2">
        <v>71</v>
      </c>
      <c r="Z26" s="2">
        <v>59</v>
      </c>
    </row>
    <row r="27" spans="1:26" x14ac:dyDescent="0.35">
      <c r="A27" s="11" t="s">
        <v>57</v>
      </c>
      <c r="B27" s="4">
        <v>290</v>
      </c>
      <c r="C27" s="12" t="s">
        <v>15</v>
      </c>
      <c r="D27" s="6"/>
      <c r="E27" s="34"/>
      <c r="F27" s="34"/>
      <c r="G27" s="34"/>
      <c r="H27" s="34"/>
      <c r="I27" s="34"/>
      <c r="J27" s="11" t="s">
        <v>44</v>
      </c>
      <c r="K27" s="25">
        <f>(L15/100)*F25*(K23+K24)*22.4</f>
        <v>255.53018772196853</v>
      </c>
      <c r="L27" s="12" t="s">
        <v>45</v>
      </c>
      <c r="M27" s="7"/>
      <c r="N27" s="7"/>
      <c r="O27" s="38"/>
      <c r="P27">
        <v>26</v>
      </c>
      <c r="Q27">
        <v>3500</v>
      </c>
      <c r="R27">
        <v>4000</v>
      </c>
      <c r="S27">
        <v>50.5</v>
      </c>
      <c r="T27">
        <v>48.5</v>
      </c>
      <c r="U27" s="2">
        <v>44.000000000000071</v>
      </c>
      <c r="V27" s="2">
        <v>42.000000000000071</v>
      </c>
      <c r="W27">
        <v>7</v>
      </c>
      <c r="X27" s="2">
        <v>60</v>
      </c>
      <c r="Y27" s="2">
        <v>70</v>
      </c>
      <c r="Z27" s="2">
        <v>60</v>
      </c>
    </row>
    <row r="28" spans="1:26" x14ac:dyDescent="0.35">
      <c r="A28" s="11" t="s">
        <v>66</v>
      </c>
      <c r="B28" s="4">
        <v>37</v>
      </c>
      <c r="C28" s="12" t="s">
        <v>67</v>
      </c>
      <c r="D28" s="6"/>
      <c r="E28" s="34"/>
      <c r="F28" s="34"/>
      <c r="G28" s="34"/>
      <c r="H28" s="34"/>
      <c r="I28" s="34"/>
      <c r="J28" s="11" t="s">
        <v>46</v>
      </c>
      <c r="K28" s="25">
        <f>(L15/100)*F25*K23*(F7+2*F8-F9)/K27</f>
        <v>23.114190782289292</v>
      </c>
      <c r="L28" s="12" t="s">
        <v>11</v>
      </c>
      <c r="M28" s="7"/>
      <c r="N28" s="7"/>
      <c r="O28" s="38"/>
      <c r="P28">
        <v>27</v>
      </c>
      <c r="Q28">
        <v>3600</v>
      </c>
      <c r="R28">
        <v>4100</v>
      </c>
      <c r="S28" s="2">
        <v>50.6</v>
      </c>
      <c r="T28" s="2">
        <v>48.4</v>
      </c>
      <c r="U28" s="2">
        <v>44.200000000000081</v>
      </c>
      <c r="V28" s="2">
        <v>42.000000000000078</v>
      </c>
      <c r="W28" s="2">
        <v>6.9</v>
      </c>
      <c r="X28" s="2">
        <v>59</v>
      </c>
      <c r="Y28" s="2">
        <v>69</v>
      </c>
      <c r="Z28" s="2">
        <v>59</v>
      </c>
    </row>
    <row r="29" spans="1:26" x14ac:dyDescent="0.35">
      <c r="A29" s="11" t="s">
        <v>68</v>
      </c>
      <c r="B29" s="4">
        <v>1.25</v>
      </c>
      <c r="C29" s="12" t="s">
        <v>69</v>
      </c>
      <c r="D29" s="34"/>
      <c r="E29" s="34"/>
      <c r="F29" s="34"/>
      <c r="G29" s="34"/>
      <c r="H29" s="34"/>
      <c r="I29" s="34"/>
      <c r="J29" s="11"/>
      <c r="K29" s="25">
        <f>K28*K27</f>
        <v>5906.3735096397777</v>
      </c>
      <c r="L29" s="12" t="s">
        <v>47</v>
      </c>
      <c r="M29" s="7"/>
      <c r="N29" s="7"/>
      <c r="O29" s="38"/>
      <c r="P29">
        <v>28</v>
      </c>
      <c r="Q29">
        <v>3700</v>
      </c>
      <c r="R29">
        <v>4200</v>
      </c>
      <c r="S29">
        <v>50.7</v>
      </c>
      <c r="T29">
        <v>48.3</v>
      </c>
      <c r="U29" s="2">
        <v>44.400000000000084</v>
      </c>
      <c r="V29" s="2">
        <v>42.000000000000078</v>
      </c>
      <c r="W29">
        <v>6.8</v>
      </c>
      <c r="X29" s="2">
        <v>58</v>
      </c>
      <c r="Y29" s="2">
        <v>68</v>
      </c>
      <c r="Z29" s="2">
        <v>58</v>
      </c>
    </row>
    <row r="30" spans="1:26" ht="15" thickBot="1" x14ac:dyDescent="0.4">
      <c r="A30" s="11" t="s">
        <v>70</v>
      </c>
      <c r="B30" s="32"/>
      <c r="C30" s="33"/>
      <c r="D30" s="34"/>
      <c r="E30" s="34"/>
      <c r="F30" s="34"/>
      <c r="G30" s="34"/>
      <c r="H30" s="34"/>
      <c r="I30" s="34"/>
      <c r="J30" s="35"/>
      <c r="K30" s="36"/>
      <c r="L30" s="37"/>
      <c r="M30" s="7"/>
      <c r="N30" s="7"/>
      <c r="O30" s="38"/>
      <c r="P30">
        <v>29</v>
      </c>
      <c r="Q30">
        <v>3800</v>
      </c>
      <c r="R30">
        <v>4300</v>
      </c>
      <c r="S30" s="2">
        <v>50.8</v>
      </c>
      <c r="T30" s="2">
        <v>48.2</v>
      </c>
      <c r="U30" s="2">
        <v>44.600000000000087</v>
      </c>
      <c r="V30" s="2">
        <v>42.000000000000092</v>
      </c>
      <c r="W30" s="2">
        <v>6.7</v>
      </c>
      <c r="X30" s="2">
        <v>57</v>
      </c>
      <c r="Y30" s="2">
        <v>67</v>
      </c>
      <c r="Z30" s="2">
        <v>57</v>
      </c>
    </row>
    <row r="31" spans="1:26" x14ac:dyDescent="0.35">
      <c r="A31" s="11" t="s">
        <v>71</v>
      </c>
      <c r="B31" s="4">
        <v>220</v>
      </c>
      <c r="C31" s="12" t="s">
        <v>73</v>
      </c>
      <c r="D31" s="34"/>
      <c r="E31" s="34"/>
      <c r="F31" s="34"/>
      <c r="G31" s="34"/>
      <c r="H31" s="34"/>
      <c r="I31" s="34"/>
      <c r="J31" s="34"/>
      <c r="K31" s="7"/>
      <c r="L31" s="7"/>
      <c r="M31" s="7"/>
      <c r="N31" s="7"/>
      <c r="O31" s="38"/>
      <c r="P31">
        <v>30</v>
      </c>
      <c r="Q31">
        <v>3900</v>
      </c>
      <c r="R31">
        <v>4400</v>
      </c>
      <c r="S31">
        <v>50.9</v>
      </c>
      <c r="T31">
        <v>48.1</v>
      </c>
      <c r="U31" s="2">
        <v>44.800000000000097</v>
      </c>
      <c r="V31" s="2">
        <v>42.000000000000099</v>
      </c>
      <c r="W31">
        <v>6.6</v>
      </c>
      <c r="X31" s="2">
        <v>56</v>
      </c>
      <c r="Y31" s="2">
        <v>66</v>
      </c>
      <c r="Z31" s="2">
        <v>56</v>
      </c>
    </row>
    <row r="32" spans="1:26" x14ac:dyDescent="0.35">
      <c r="A32" s="11" t="s">
        <v>72</v>
      </c>
      <c r="B32" s="4">
        <v>200</v>
      </c>
      <c r="C32" s="12" t="s">
        <v>73</v>
      </c>
      <c r="D32" s="34"/>
      <c r="E32" s="34"/>
      <c r="F32" s="7"/>
      <c r="G32" s="34"/>
      <c r="H32" s="34"/>
      <c r="I32" s="34"/>
      <c r="J32" s="34"/>
      <c r="K32" s="7"/>
      <c r="L32" s="7"/>
      <c r="M32" s="7"/>
      <c r="N32" s="7"/>
      <c r="O32" s="38"/>
      <c r="P32">
        <v>31</v>
      </c>
      <c r="Q32">
        <v>4000</v>
      </c>
      <c r="R32">
        <v>4500</v>
      </c>
      <c r="S32" s="2">
        <v>51</v>
      </c>
      <c r="T32" s="2">
        <v>48</v>
      </c>
      <c r="U32" s="2">
        <v>45.000000000000114</v>
      </c>
      <c r="V32" s="2">
        <v>42.000000000000114</v>
      </c>
      <c r="W32" s="2">
        <v>6.5</v>
      </c>
      <c r="X32" s="2">
        <v>55</v>
      </c>
      <c r="Y32" s="2">
        <v>65</v>
      </c>
      <c r="Z32" s="2">
        <v>55</v>
      </c>
    </row>
    <row r="33" spans="1:26" ht="15" thickBot="1" x14ac:dyDescent="0.4">
      <c r="A33" s="13" t="s">
        <v>74</v>
      </c>
      <c r="B33" s="14">
        <v>20</v>
      </c>
      <c r="C33" s="15" t="s">
        <v>73</v>
      </c>
      <c r="D33" s="34"/>
      <c r="E33" s="34"/>
      <c r="F33" s="7"/>
      <c r="G33" s="34"/>
      <c r="H33" s="34"/>
      <c r="I33" s="34"/>
      <c r="J33" s="34"/>
      <c r="K33" s="34"/>
      <c r="L33" s="34"/>
      <c r="M33" s="7"/>
      <c r="N33" s="7"/>
      <c r="O33" s="38"/>
      <c r="P33">
        <v>32</v>
      </c>
      <c r="Q33">
        <v>4100</v>
      </c>
      <c r="R33">
        <v>4600</v>
      </c>
      <c r="S33">
        <v>51.1</v>
      </c>
      <c r="T33">
        <v>47.9</v>
      </c>
      <c r="U33" s="2">
        <v>45.200000000000124</v>
      </c>
      <c r="V33" s="2">
        <v>42.000000000000121</v>
      </c>
      <c r="W33">
        <v>6.4</v>
      </c>
      <c r="X33" s="2">
        <v>54</v>
      </c>
      <c r="Y33" s="2">
        <v>66</v>
      </c>
      <c r="Z33" s="2">
        <v>54</v>
      </c>
    </row>
    <row r="34" spans="1:26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  <c r="P34">
        <v>33</v>
      </c>
      <c r="Q34">
        <v>4200</v>
      </c>
      <c r="R34">
        <v>4700</v>
      </c>
      <c r="S34" s="2">
        <v>51.200000000000102</v>
      </c>
      <c r="T34" s="2">
        <v>47.799999999999898</v>
      </c>
      <c r="U34" s="2">
        <v>45.400000000000233</v>
      </c>
      <c r="V34" s="2">
        <v>42.000000000000028</v>
      </c>
      <c r="W34" s="2">
        <v>6.3</v>
      </c>
      <c r="X34" s="2">
        <v>53</v>
      </c>
      <c r="Y34" s="2">
        <v>67</v>
      </c>
      <c r="Z34" s="2">
        <v>53</v>
      </c>
    </row>
    <row r="35" spans="1:26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38"/>
      <c r="P35">
        <v>34</v>
      </c>
      <c r="Q35">
        <v>4300</v>
      </c>
      <c r="R35">
        <v>4800</v>
      </c>
      <c r="S35">
        <v>51.3</v>
      </c>
      <c r="T35">
        <v>47.7</v>
      </c>
      <c r="U35" s="2">
        <v>45.600000000000136</v>
      </c>
      <c r="V35" s="2">
        <v>42.000000000000142</v>
      </c>
      <c r="W35">
        <v>6.2</v>
      </c>
      <c r="X35" s="2">
        <v>52</v>
      </c>
      <c r="Y35" s="2">
        <v>68</v>
      </c>
      <c r="Z35" s="2">
        <v>52</v>
      </c>
    </row>
    <row r="36" spans="1:26" x14ac:dyDescent="0.35">
      <c r="A36" s="38"/>
      <c r="B36" s="38"/>
      <c r="C36" s="38"/>
      <c r="D36" s="38"/>
      <c r="E36" s="38"/>
      <c r="F36" s="39"/>
      <c r="G36" s="38"/>
      <c r="H36" s="38"/>
      <c r="I36" s="38"/>
      <c r="J36" s="38"/>
      <c r="K36" s="38"/>
      <c r="L36" s="38"/>
      <c r="M36" s="40"/>
      <c r="N36" s="38"/>
      <c r="O36" s="38"/>
      <c r="P36">
        <v>35</v>
      </c>
      <c r="Q36">
        <v>4400</v>
      </c>
      <c r="R36">
        <v>4900</v>
      </c>
      <c r="S36" s="2">
        <v>51.4</v>
      </c>
      <c r="T36" s="2">
        <v>47.6</v>
      </c>
      <c r="U36" s="2">
        <v>45.800000000000146</v>
      </c>
      <c r="V36" s="2">
        <v>42.000000000000149</v>
      </c>
      <c r="W36" s="2">
        <v>6.1</v>
      </c>
      <c r="X36" s="2">
        <v>51</v>
      </c>
      <c r="Y36" s="2">
        <v>69</v>
      </c>
      <c r="Z36" s="2">
        <v>51</v>
      </c>
    </row>
    <row r="37" spans="1:26" x14ac:dyDescent="0.35">
      <c r="P37">
        <v>36</v>
      </c>
      <c r="Q37">
        <v>4500</v>
      </c>
      <c r="R37">
        <v>5000</v>
      </c>
      <c r="S37">
        <v>51.5</v>
      </c>
      <c r="T37">
        <v>47.5</v>
      </c>
      <c r="U37" s="2">
        <v>46.000000000000156</v>
      </c>
      <c r="V37" s="2">
        <v>42.000000000000156</v>
      </c>
      <c r="W37">
        <v>6</v>
      </c>
      <c r="X37" s="2">
        <v>50</v>
      </c>
      <c r="Y37" s="2">
        <v>70</v>
      </c>
      <c r="Z37" s="2">
        <v>50</v>
      </c>
    </row>
    <row r="38" spans="1:26" x14ac:dyDescent="0.35">
      <c r="P38">
        <v>37</v>
      </c>
      <c r="Q38">
        <v>4600</v>
      </c>
      <c r="R38">
        <v>5100</v>
      </c>
      <c r="S38" s="2">
        <v>51.600000000000101</v>
      </c>
      <c r="T38" s="2">
        <v>47.399999999999899</v>
      </c>
      <c r="U38" s="2">
        <v>46.000000000000099</v>
      </c>
      <c r="V38" s="2">
        <v>41.799999999999898</v>
      </c>
      <c r="W38" s="2">
        <v>6.1</v>
      </c>
      <c r="X38" s="2">
        <v>49</v>
      </c>
      <c r="Y38" s="2">
        <v>71</v>
      </c>
      <c r="Z38" s="2">
        <v>49</v>
      </c>
    </row>
    <row r="39" spans="1:26" x14ac:dyDescent="0.35">
      <c r="C39" t="s">
        <v>94</v>
      </c>
      <c r="E39">
        <f>33890.4*(F14/100)+144180.6*((F16/100)-(F15/100)/8)</f>
        <v>20206.821024000004</v>
      </c>
      <c r="F39" t="s">
        <v>96</v>
      </c>
      <c r="P39">
        <v>38</v>
      </c>
      <c r="Q39">
        <v>4700</v>
      </c>
      <c r="R39">
        <v>5200</v>
      </c>
      <c r="S39">
        <v>51.700000000000102</v>
      </c>
      <c r="T39">
        <v>47.299999999999898</v>
      </c>
      <c r="U39" s="2">
        <v>45.999999999999943</v>
      </c>
      <c r="V39" s="2">
        <v>41.599999999999739</v>
      </c>
      <c r="W39">
        <v>6.2</v>
      </c>
      <c r="X39" s="2">
        <v>48</v>
      </c>
      <c r="Y39" s="2">
        <v>72</v>
      </c>
      <c r="Z39" s="2">
        <v>48</v>
      </c>
    </row>
    <row r="40" spans="1:26" x14ac:dyDescent="0.35">
      <c r="C40" t="s">
        <v>95</v>
      </c>
      <c r="E40">
        <f>33890.4*(F20/100)+144180.6*((F22/100)-(F21/100)/8)</f>
        <v>17764.703256774199</v>
      </c>
      <c r="F40" t="s">
        <v>97</v>
      </c>
      <c r="G40">
        <f>((B16+B22)/200)*E40</f>
        <v>13767.645024000005</v>
      </c>
      <c r="H40" t="s">
        <v>96</v>
      </c>
      <c r="P40">
        <v>39</v>
      </c>
      <c r="Q40">
        <v>4800</v>
      </c>
      <c r="R40">
        <v>5300</v>
      </c>
      <c r="S40" s="2">
        <v>51.8</v>
      </c>
      <c r="T40" s="2">
        <v>47.2</v>
      </c>
      <c r="U40" s="2">
        <v>45.99999999999968</v>
      </c>
      <c r="V40" s="2">
        <v>41.399999999999686</v>
      </c>
      <c r="W40" s="2">
        <v>6.3</v>
      </c>
      <c r="X40" s="2">
        <v>47</v>
      </c>
      <c r="Y40" s="2">
        <v>73</v>
      </c>
      <c r="Z40" s="2">
        <v>47</v>
      </c>
    </row>
    <row r="41" spans="1:26" x14ac:dyDescent="0.35">
      <c r="G41">
        <f>100*G40/E39</f>
        <v>68.133651540971869</v>
      </c>
      <c r="H41" t="s">
        <v>0</v>
      </c>
      <c r="P41">
        <v>40</v>
      </c>
      <c r="Q41">
        <v>4900</v>
      </c>
      <c r="R41">
        <v>5400</v>
      </c>
      <c r="S41">
        <v>51.900000000000098</v>
      </c>
      <c r="T41">
        <v>47.099999999999902</v>
      </c>
      <c r="U41" s="2">
        <v>45.999999999999616</v>
      </c>
      <c r="V41" s="2">
        <v>41.19999999999942</v>
      </c>
      <c r="W41">
        <v>6.4</v>
      </c>
      <c r="X41" s="2">
        <v>46</v>
      </c>
      <c r="Y41" s="2">
        <v>74</v>
      </c>
      <c r="Z41" s="2">
        <v>46</v>
      </c>
    </row>
    <row r="42" spans="1:26" x14ac:dyDescent="0.35">
      <c r="P42">
        <v>41</v>
      </c>
      <c r="Q42">
        <v>5000</v>
      </c>
      <c r="R42">
        <v>5500</v>
      </c>
      <c r="S42" s="2">
        <v>52.000000000000099</v>
      </c>
      <c r="T42" s="2">
        <v>46.999999999999901</v>
      </c>
      <c r="U42" s="2">
        <v>45.99999999999946</v>
      </c>
      <c r="V42" s="2">
        <v>40.999999999999261</v>
      </c>
      <c r="W42" s="2">
        <v>6.5</v>
      </c>
      <c r="X42" s="2">
        <v>45</v>
      </c>
      <c r="Y42" s="2">
        <v>75</v>
      </c>
      <c r="Z42" s="2">
        <v>45</v>
      </c>
    </row>
    <row r="43" spans="1:26" x14ac:dyDescent="0.35">
      <c r="P43">
        <v>42</v>
      </c>
      <c r="Q43">
        <v>5100</v>
      </c>
      <c r="R43">
        <v>5600</v>
      </c>
      <c r="S43">
        <v>51.9</v>
      </c>
      <c r="T43">
        <v>47.1</v>
      </c>
      <c r="U43" s="2">
        <v>45.799999999999201</v>
      </c>
      <c r="V43" s="2">
        <v>40.999999999999204</v>
      </c>
      <c r="W43">
        <v>6.6</v>
      </c>
      <c r="X43" s="2">
        <v>46</v>
      </c>
      <c r="Y43" s="2">
        <v>76</v>
      </c>
      <c r="Z43" s="2">
        <v>44</v>
      </c>
    </row>
    <row r="44" spans="1:26" x14ac:dyDescent="0.35">
      <c r="P44">
        <v>43</v>
      </c>
      <c r="Q44">
        <v>5200</v>
      </c>
      <c r="R44">
        <v>5700</v>
      </c>
      <c r="S44" s="2">
        <v>51.799999999999898</v>
      </c>
      <c r="T44" s="2">
        <v>47.200000000000102</v>
      </c>
      <c r="U44" s="2">
        <v>45.599999999998936</v>
      </c>
      <c r="V44" s="2">
        <v>40.99999999999914</v>
      </c>
      <c r="W44" s="2">
        <v>6.7</v>
      </c>
      <c r="X44" s="2">
        <v>47</v>
      </c>
      <c r="Y44" s="2">
        <v>77</v>
      </c>
      <c r="Z44" s="2">
        <v>43</v>
      </c>
    </row>
    <row r="45" spans="1:26" x14ac:dyDescent="0.35">
      <c r="P45">
        <v>44</v>
      </c>
      <c r="Q45">
        <v>5300</v>
      </c>
      <c r="R45">
        <v>5800</v>
      </c>
      <c r="S45">
        <v>51.699999999999797</v>
      </c>
      <c r="T45">
        <v>47.300000000000203</v>
      </c>
      <c r="U45" s="2">
        <v>45.399999999998677</v>
      </c>
      <c r="V45" s="2">
        <v>40.999999999999083</v>
      </c>
      <c r="W45">
        <v>6.8</v>
      </c>
      <c r="X45" s="2">
        <v>48</v>
      </c>
      <c r="Y45" s="2">
        <v>78</v>
      </c>
      <c r="Z45" s="2">
        <v>42</v>
      </c>
    </row>
    <row r="46" spans="1:26" x14ac:dyDescent="0.35">
      <c r="P46">
        <v>45</v>
      </c>
      <c r="Q46">
        <v>5400</v>
      </c>
      <c r="R46">
        <v>5900</v>
      </c>
      <c r="S46" s="2">
        <v>51.599999999999703</v>
      </c>
      <c r="T46" s="2">
        <v>47.400000000000297</v>
      </c>
      <c r="U46" s="2">
        <v>45.199999999998425</v>
      </c>
      <c r="V46" s="2">
        <v>40.999999999999019</v>
      </c>
      <c r="W46" s="2">
        <v>6.9</v>
      </c>
      <c r="X46" s="2">
        <v>49</v>
      </c>
      <c r="Y46" s="2">
        <v>79</v>
      </c>
      <c r="Z46" s="2">
        <v>41</v>
      </c>
    </row>
    <row r="47" spans="1:26" x14ac:dyDescent="0.35">
      <c r="P47">
        <v>46</v>
      </c>
      <c r="Q47">
        <v>5500</v>
      </c>
      <c r="R47">
        <v>6000</v>
      </c>
      <c r="S47">
        <v>51.499999999999602</v>
      </c>
      <c r="T47">
        <v>47.500000000000398</v>
      </c>
      <c r="U47" s="2">
        <v>44.99999999999816</v>
      </c>
      <c r="V47" s="2">
        <v>40.999999999998956</v>
      </c>
      <c r="W47">
        <v>7</v>
      </c>
      <c r="X47" s="2">
        <v>50</v>
      </c>
      <c r="Y47" s="2">
        <v>80</v>
      </c>
      <c r="Z47" s="2">
        <v>40</v>
      </c>
    </row>
    <row r="48" spans="1:26" x14ac:dyDescent="0.35">
      <c r="P48">
        <v>47</v>
      </c>
      <c r="Q48">
        <v>5600</v>
      </c>
      <c r="R48">
        <v>6100</v>
      </c>
      <c r="S48" s="2">
        <v>51.399999999999501</v>
      </c>
      <c r="T48" s="2">
        <v>47.600000000000499</v>
      </c>
      <c r="U48" s="2">
        <v>44.799999999997908</v>
      </c>
      <c r="V48" s="2">
        <v>40.999999999998906</v>
      </c>
      <c r="W48" s="2">
        <v>7.1</v>
      </c>
      <c r="X48" s="2">
        <v>51</v>
      </c>
      <c r="Y48" s="2">
        <v>79</v>
      </c>
      <c r="Z48" s="2">
        <v>39</v>
      </c>
    </row>
    <row r="49" spans="1:26" x14ac:dyDescent="0.35">
      <c r="P49">
        <v>48</v>
      </c>
      <c r="Q49">
        <v>5700</v>
      </c>
      <c r="R49">
        <v>6200</v>
      </c>
      <c r="S49">
        <v>51.2999999999994</v>
      </c>
      <c r="T49">
        <v>47.7000000000006</v>
      </c>
      <c r="U49" s="2">
        <v>44.59999999999765</v>
      </c>
      <c r="V49" s="2">
        <v>40.999999999998849</v>
      </c>
      <c r="W49">
        <v>7.2</v>
      </c>
      <c r="X49" s="2">
        <v>52</v>
      </c>
      <c r="Y49" s="2">
        <v>78</v>
      </c>
      <c r="Z49" s="2">
        <v>38</v>
      </c>
    </row>
    <row r="50" spans="1:26" x14ac:dyDescent="0.35">
      <c r="M50" s="1"/>
      <c r="P50">
        <v>49</v>
      </c>
      <c r="Q50">
        <v>5800</v>
      </c>
      <c r="R50">
        <v>6300</v>
      </c>
      <c r="S50" s="2">
        <v>51.199999999999299</v>
      </c>
      <c r="T50" s="2">
        <v>47.800000000000701</v>
      </c>
      <c r="U50" s="2">
        <v>44.399999999997391</v>
      </c>
      <c r="V50" s="2">
        <v>40.999999999998792</v>
      </c>
      <c r="W50" s="2">
        <v>7.3</v>
      </c>
      <c r="X50" s="2">
        <v>53</v>
      </c>
      <c r="Y50" s="2">
        <v>77</v>
      </c>
      <c r="Z50" s="2">
        <v>37</v>
      </c>
    </row>
    <row r="51" spans="1:26" x14ac:dyDescent="0.35">
      <c r="D51" t="s">
        <v>93</v>
      </c>
      <c r="M51" s="1"/>
      <c r="P51">
        <v>50</v>
      </c>
      <c r="Q51">
        <v>5900</v>
      </c>
      <c r="R51">
        <v>6400</v>
      </c>
      <c r="S51">
        <v>51.099999999999199</v>
      </c>
      <c r="T51">
        <v>47.900000000000801</v>
      </c>
      <c r="U51" s="2">
        <v>44.199999999997132</v>
      </c>
      <c r="V51" s="2">
        <v>40.999999999998735</v>
      </c>
      <c r="W51">
        <v>7.4</v>
      </c>
      <c r="X51" s="2">
        <v>54</v>
      </c>
      <c r="Y51" s="2">
        <v>76</v>
      </c>
      <c r="Z51" s="2">
        <v>36</v>
      </c>
    </row>
    <row r="52" spans="1:26" x14ac:dyDescent="0.35">
      <c r="B52" s="52">
        <f>F14+F15+F16</f>
        <v>96.5</v>
      </c>
      <c r="C52" t="s">
        <v>88</v>
      </c>
      <c r="D52">
        <f>33890.4*(B53/100)+144180.6*((B55/100)-(B54/100)/8)</f>
        <v>20939.710905699489</v>
      </c>
      <c r="E52" t="s">
        <v>86</v>
      </c>
      <c r="M52" s="1"/>
      <c r="P52">
        <v>51</v>
      </c>
      <c r="Q52">
        <v>6000</v>
      </c>
      <c r="R52">
        <v>6500</v>
      </c>
      <c r="S52" s="2">
        <v>50.999999999999098</v>
      </c>
      <c r="T52" s="2">
        <v>48.000000000000902</v>
      </c>
      <c r="U52" s="2">
        <v>43.999999999996867</v>
      </c>
      <c r="V52" s="2">
        <v>40.999999999998671</v>
      </c>
      <c r="W52" s="2">
        <v>7.5</v>
      </c>
      <c r="X52" s="2">
        <v>55</v>
      </c>
      <c r="Y52" s="2">
        <v>75</v>
      </c>
      <c r="Z52" s="2">
        <v>35</v>
      </c>
    </row>
    <row r="53" spans="1:26" x14ac:dyDescent="0.35">
      <c r="A53" t="s">
        <v>5</v>
      </c>
      <c r="B53">
        <f>F14/(B52/100)</f>
        <v>49.512953367875653</v>
      </c>
      <c r="D53">
        <f>(B52/100)*D52</f>
        <v>20206.821024000004</v>
      </c>
      <c r="E53" t="s">
        <v>87</v>
      </c>
      <c r="M53" s="1"/>
      <c r="P53">
        <v>52</v>
      </c>
      <c r="Q53">
        <v>6100</v>
      </c>
      <c r="R53">
        <v>6600</v>
      </c>
      <c r="S53">
        <v>50.899999999998997</v>
      </c>
      <c r="T53">
        <v>48.100000000001003</v>
      </c>
      <c r="U53" s="2">
        <v>43.799999999996608</v>
      </c>
      <c r="V53" s="2">
        <v>40.999999999998614</v>
      </c>
      <c r="W53">
        <v>7.6</v>
      </c>
      <c r="X53" s="2">
        <v>56</v>
      </c>
      <c r="Y53" s="2">
        <v>74</v>
      </c>
      <c r="Z53" s="2">
        <v>36</v>
      </c>
    </row>
    <row r="54" spans="1:26" x14ac:dyDescent="0.35">
      <c r="A54" t="s">
        <v>6</v>
      </c>
      <c r="B54">
        <f>F15/(B52/100)</f>
        <v>42.31295336787565</v>
      </c>
      <c r="D54">
        <f>(B11+B17)*1000/(365*24*3600)</f>
        <v>0.63419583967529169</v>
      </c>
      <c r="E54" t="s">
        <v>89</v>
      </c>
      <c r="M54" s="1"/>
      <c r="P54">
        <v>53</v>
      </c>
      <c r="Q54">
        <v>6200</v>
      </c>
      <c r="R54">
        <v>6700</v>
      </c>
      <c r="S54" s="2">
        <v>50.799999999998903</v>
      </c>
      <c r="T54" s="2">
        <v>48.200000000001097</v>
      </c>
      <c r="U54" s="2">
        <v>43.599999999996356</v>
      </c>
      <c r="V54" s="2">
        <v>40.99999999999855</v>
      </c>
      <c r="W54" s="2">
        <v>7.7</v>
      </c>
      <c r="X54" s="2">
        <v>57</v>
      </c>
      <c r="Y54" s="2">
        <v>73</v>
      </c>
      <c r="Z54" s="2">
        <v>37</v>
      </c>
    </row>
    <row r="55" spans="1:26" x14ac:dyDescent="0.35">
      <c r="A55" t="s">
        <v>4</v>
      </c>
      <c r="B55">
        <f>F16/(B52/100)</f>
        <v>8.1740932642487074</v>
      </c>
      <c r="D55">
        <f>D53*D54</f>
        <v>12815.08182648402</v>
      </c>
      <c r="E55" t="s">
        <v>47</v>
      </c>
      <c r="M55" s="1"/>
      <c r="P55">
        <v>54</v>
      </c>
      <c r="Q55">
        <v>6300</v>
      </c>
      <c r="R55">
        <v>6800</v>
      </c>
      <c r="S55">
        <v>50.699999999998802</v>
      </c>
      <c r="T55">
        <v>48.300000000001198</v>
      </c>
      <c r="U55" s="2">
        <v>43.399999999996091</v>
      </c>
      <c r="V55" s="2">
        <v>40.999999999998487</v>
      </c>
      <c r="W55">
        <v>7.8</v>
      </c>
      <c r="X55" s="2">
        <v>58</v>
      </c>
      <c r="Y55" s="2">
        <v>72</v>
      </c>
      <c r="Z55" s="2">
        <v>38</v>
      </c>
    </row>
    <row r="56" spans="1:26" x14ac:dyDescent="0.35">
      <c r="B56">
        <f>SUM(B53:B55)</f>
        <v>100.00000000000001</v>
      </c>
      <c r="M56" s="1"/>
      <c r="P56">
        <v>55</v>
      </c>
      <c r="Q56">
        <v>6400</v>
      </c>
      <c r="R56">
        <v>6900</v>
      </c>
      <c r="S56" s="2">
        <v>50.599999999998701</v>
      </c>
      <c r="T56" s="2">
        <v>48.400000000001299</v>
      </c>
      <c r="U56" s="2">
        <v>43.199999999995832</v>
      </c>
      <c r="V56" s="2">
        <v>40.99999999999843</v>
      </c>
      <c r="W56" s="2">
        <v>7.9</v>
      </c>
      <c r="X56" s="2">
        <v>59</v>
      </c>
      <c r="Y56" s="2">
        <v>71</v>
      </c>
      <c r="Z56" s="2">
        <v>39</v>
      </c>
    </row>
    <row r="57" spans="1:26" x14ac:dyDescent="0.35">
      <c r="D57">
        <f>100*K29/D55</f>
        <v>46.089237584371055</v>
      </c>
      <c r="E57" t="s">
        <v>0</v>
      </c>
      <c r="F57" t="s">
        <v>90</v>
      </c>
      <c r="M57" s="2"/>
      <c r="P57">
        <v>56</v>
      </c>
      <c r="Q57">
        <v>6500</v>
      </c>
      <c r="R57">
        <v>7000</v>
      </c>
      <c r="S57">
        <v>50.4999999999986</v>
      </c>
      <c r="T57">
        <v>48.5000000000014</v>
      </c>
      <c r="U57" s="2">
        <v>43.199999999998603</v>
      </c>
      <c r="V57" s="2">
        <v>41.200000000001403</v>
      </c>
      <c r="W57">
        <v>8</v>
      </c>
      <c r="X57" s="2">
        <v>60</v>
      </c>
      <c r="Y57" s="2">
        <v>70</v>
      </c>
      <c r="Z57" s="2">
        <v>40</v>
      </c>
    </row>
    <row r="58" spans="1:26" x14ac:dyDescent="0.35">
      <c r="F58" t="s">
        <v>91</v>
      </c>
      <c r="M58" s="2"/>
      <c r="P58">
        <v>57</v>
      </c>
      <c r="Q58">
        <v>6600</v>
      </c>
      <c r="R58">
        <v>7100</v>
      </c>
      <c r="S58" s="2">
        <v>50.399999999998499</v>
      </c>
      <c r="T58" s="2">
        <v>48.600000000001501</v>
      </c>
      <c r="U58" s="2">
        <v>43.200000000001367</v>
      </c>
      <c r="V58" s="2">
        <v>41.400000000004368</v>
      </c>
      <c r="W58" s="2">
        <v>8.1</v>
      </c>
      <c r="X58" s="2">
        <v>59</v>
      </c>
      <c r="Y58" s="2">
        <v>69</v>
      </c>
      <c r="Z58" s="2">
        <v>41</v>
      </c>
    </row>
    <row r="59" spans="1:26" x14ac:dyDescent="0.35">
      <c r="A59" t="s">
        <v>92</v>
      </c>
      <c r="B59" s="53">
        <f>((B16/100)*B11+(B22/100)*B17)/(B11+B17)</f>
        <v>0.77500000000000002</v>
      </c>
      <c r="C59" t="s">
        <v>9</v>
      </c>
      <c r="M59" s="2"/>
      <c r="P59">
        <v>58</v>
      </c>
      <c r="Q59">
        <v>6700</v>
      </c>
      <c r="R59">
        <v>7200</v>
      </c>
      <c r="S59">
        <v>50.299999999998398</v>
      </c>
      <c r="T59">
        <v>48.700000000001602</v>
      </c>
      <c r="U59" s="2">
        <v>43.200000000004138</v>
      </c>
      <c r="V59" s="2">
        <v>41.600000000007341</v>
      </c>
      <c r="W59">
        <v>8.1999999999999993</v>
      </c>
      <c r="X59" s="2">
        <v>58</v>
      </c>
      <c r="Y59" s="2">
        <v>68</v>
      </c>
      <c r="Z59" s="2">
        <v>42</v>
      </c>
    </row>
    <row r="60" spans="1:26" x14ac:dyDescent="0.35">
      <c r="M60" s="2"/>
      <c r="P60">
        <v>59</v>
      </c>
      <c r="Q60">
        <v>6800</v>
      </c>
      <c r="R60">
        <v>7300</v>
      </c>
      <c r="S60" s="2">
        <v>50.199999999998298</v>
      </c>
      <c r="T60" s="2">
        <v>48.800000000001702</v>
      </c>
      <c r="U60" s="2">
        <v>43.200000000006909</v>
      </c>
      <c r="V60" s="2">
        <v>41.800000000010314</v>
      </c>
      <c r="W60" s="2">
        <v>8.3000000000000007</v>
      </c>
      <c r="X60" s="2">
        <v>57</v>
      </c>
      <c r="Y60" s="2">
        <v>67</v>
      </c>
      <c r="Z60" s="2">
        <v>43</v>
      </c>
    </row>
    <row r="61" spans="1:26" x14ac:dyDescent="0.35">
      <c r="G61" s="27"/>
      <c r="H61" s="27"/>
      <c r="I61" s="27"/>
      <c r="M61" s="2"/>
      <c r="P61">
        <v>60</v>
      </c>
      <c r="Q61">
        <v>6900</v>
      </c>
      <c r="R61">
        <v>7400</v>
      </c>
      <c r="S61">
        <v>50.099999999998197</v>
      </c>
      <c r="T61">
        <v>48.900000000001803</v>
      </c>
      <c r="U61" s="2">
        <v>43.20000000000968</v>
      </c>
      <c r="V61" s="2">
        <v>42.000000000013287</v>
      </c>
      <c r="W61">
        <v>8.4</v>
      </c>
      <c r="X61" s="2">
        <v>56</v>
      </c>
      <c r="Y61" s="2">
        <v>66</v>
      </c>
      <c r="Z61" s="2">
        <v>44</v>
      </c>
    </row>
    <row r="62" spans="1:26" x14ac:dyDescent="0.35">
      <c r="M62" s="2"/>
      <c r="P62">
        <v>61</v>
      </c>
      <c r="Q62">
        <v>7000</v>
      </c>
      <c r="R62">
        <v>7500</v>
      </c>
      <c r="S62" s="2">
        <v>49.999999999998103</v>
      </c>
      <c r="T62" s="2">
        <v>49.000000000001897</v>
      </c>
      <c r="U62" s="2">
        <v>43.200000000012452</v>
      </c>
      <c r="V62" s="2">
        <v>42.200000000016246</v>
      </c>
      <c r="W62" s="2">
        <v>8.4999999999999893</v>
      </c>
      <c r="X62" s="2">
        <v>55</v>
      </c>
      <c r="Y62" s="2">
        <v>65</v>
      </c>
      <c r="Z62" s="2">
        <v>45</v>
      </c>
    </row>
    <row r="63" spans="1:26" x14ac:dyDescent="0.35">
      <c r="M63" s="2"/>
      <c r="P63">
        <v>62</v>
      </c>
      <c r="Q63">
        <v>7100</v>
      </c>
      <c r="R63">
        <v>7600</v>
      </c>
      <c r="S63">
        <v>49.899999999998002</v>
      </c>
      <c r="T63">
        <v>49.100000000001998</v>
      </c>
      <c r="U63" s="2">
        <v>43.200000000015223</v>
      </c>
      <c r="V63" s="2">
        <v>42.400000000019219</v>
      </c>
      <c r="W63">
        <v>8.5999999999999908</v>
      </c>
      <c r="X63" s="2">
        <v>54</v>
      </c>
      <c r="Y63" s="2">
        <v>66</v>
      </c>
      <c r="Z63" s="2">
        <v>46</v>
      </c>
    </row>
    <row r="64" spans="1:26" x14ac:dyDescent="0.35">
      <c r="M64" s="2"/>
      <c r="P64">
        <v>63</v>
      </c>
      <c r="Q64">
        <v>7200</v>
      </c>
      <c r="R64">
        <v>7700</v>
      </c>
      <c r="S64" s="2">
        <v>49.799999999997901</v>
      </c>
      <c r="T64" s="2">
        <v>49.200000000002099</v>
      </c>
      <c r="U64" s="2">
        <v>43.200000000017994</v>
      </c>
      <c r="V64" s="2">
        <v>42.600000000022192</v>
      </c>
      <c r="W64" s="2">
        <v>8.6999999999999904</v>
      </c>
      <c r="X64" s="2">
        <v>53</v>
      </c>
      <c r="Y64" s="2">
        <v>67</v>
      </c>
      <c r="Z64" s="2">
        <v>47</v>
      </c>
    </row>
    <row r="65" spans="10:26" x14ac:dyDescent="0.35">
      <c r="M65" s="2"/>
      <c r="P65">
        <v>64</v>
      </c>
      <c r="Q65">
        <v>7300</v>
      </c>
      <c r="R65">
        <v>7800</v>
      </c>
      <c r="S65">
        <v>49.6999999999978</v>
      </c>
      <c r="T65">
        <v>49.3000000000022</v>
      </c>
      <c r="U65" s="2">
        <v>43.200000000020758</v>
      </c>
      <c r="V65" s="2">
        <v>42.800000000025157</v>
      </c>
      <c r="W65">
        <v>8.7999999999999901</v>
      </c>
      <c r="X65" s="2">
        <v>52</v>
      </c>
      <c r="Y65" s="2">
        <v>68</v>
      </c>
      <c r="Z65" s="2">
        <v>48</v>
      </c>
    </row>
    <row r="66" spans="10:26" x14ac:dyDescent="0.35">
      <c r="M66" s="2"/>
      <c r="P66">
        <v>65</v>
      </c>
      <c r="Q66">
        <v>7400</v>
      </c>
      <c r="R66">
        <v>7900</v>
      </c>
      <c r="S66" s="2">
        <v>49.599999999997699</v>
      </c>
      <c r="T66" s="2">
        <v>49.400000000002301</v>
      </c>
      <c r="U66" s="2">
        <v>43.200000000023529</v>
      </c>
      <c r="V66" s="2">
        <v>43.00000000002813</v>
      </c>
      <c r="W66" s="2">
        <v>8.8999999999999897</v>
      </c>
      <c r="X66" s="2">
        <v>51</v>
      </c>
      <c r="Y66" s="2">
        <v>69</v>
      </c>
      <c r="Z66" s="2">
        <v>49</v>
      </c>
    </row>
    <row r="67" spans="10:26" x14ac:dyDescent="0.35">
      <c r="M67" s="2"/>
      <c r="P67">
        <v>66</v>
      </c>
      <c r="Q67">
        <v>7500</v>
      </c>
      <c r="R67">
        <v>8000</v>
      </c>
      <c r="S67">
        <v>49.499999999997598</v>
      </c>
      <c r="T67">
        <v>49.500000000002402</v>
      </c>
      <c r="U67" s="2">
        <v>43.2000000000263</v>
      </c>
      <c r="V67" s="2">
        <v>43.200000000031103</v>
      </c>
      <c r="W67">
        <v>8.9999999999999893</v>
      </c>
      <c r="X67" s="2">
        <v>50</v>
      </c>
      <c r="Y67" s="2">
        <v>70</v>
      </c>
      <c r="Z67" s="2">
        <v>50</v>
      </c>
    </row>
    <row r="68" spans="10:26" x14ac:dyDescent="0.35">
      <c r="M68" s="2"/>
      <c r="P68">
        <v>67</v>
      </c>
      <c r="Q68">
        <v>7600</v>
      </c>
      <c r="R68">
        <v>8100</v>
      </c>
      <c r="S68" s="2">
        <v>49.399999999997497</v>
      </c>
      <c r="T68" s="2">
        <v>49.600000000002503</v>
      </c>
      <c r="U68" s="2">
        <v>43.200000000029064</v>
      </c>
      <c r="V68" s="2">
        <v>43.400000000034069</v>
      </c>
      <c r="W68" s="2">
        <v>9.0999999999999908</v>
      </c>
      <c r="X68" s="2">
        <v>49</v>
      </c>
      <c r="Y68" s="2">
        <v>71</v>
      </c>
      <c r="Z68" s="2">
        <v>51</v>
      </c>
    </row>
    <row r="69" spans="10:26" x14ac:dyDescent="0.35">
      <c r="M69" s="2"/>
      <c r="P69">
        <v>68</v>
      </c>
      <c r="Q69">
        <v>7700</v>
      </c>
      <c r="R69">
        <v>8200</v>
      </c>
      <c r="S69">
        <v>49.299999999997397</v>
      </c>
      <c r="T69">
        <v>49.700000000002603</v>
      </c>
      <c r="U69" s="2">
        <v>43.200000000031835</v>
      </c>
      <c r="V69" s="2">
        <v>43.600000000037042</v>
      </c>
      <c r="W69">
        <v>9.1999999999999904</v>
      </c>
      <c r="X69" s="2">
        <v>48</v>
      </c>
      <c r="Y69" s="2">
        <v>72</v>
      </c>
      <c r="Z69" s="2">
        <v>52</v>
      </c>
    </row>
    <row r="70" spans="10:26" x14ac:dyDescent="0.35">
      <c r="M70" s="2"/>
      <c r="P70">
        <v>69</v>
      </c>
      <c r="Q70">
        <v>7800</v>
      </c>
      <c r="R70">
        <v>8300</v>
      </c>
      <c r="S70" s="2">
        <v>49.199999999997303</v>
      </c>
      <c r="T70" s="2">
        <v>49.800000000002697</v>
      </c>
      <c r="U70" s="2">
        <v>43.200000000034613</v>
      </c>
      <c r="V70" s="2">
        <v>43.800000000040008</v>
      </c>
      <c r="W70" s="2">
        <v>9.2999999999999901</v>
      </c>
      <c r="X70" s="2">
        <v>47</v>
      </c>
      <c r="Y70" s="2">
        <v>73</v>
      </c>
      <c r="Z70" s="2">
        <v>53</v>
      </c>
    </row>
    <row r="71" spans="10:26" x14ac:dyDescent="0.35">
      <c r="M71" s="2"/>
      <c r="P71">
        <v>70</v>
      </c>
      <c r="Q71">
        <v>7900</v>
      </c>
      <c r="R71">
        <v>8400</v>
      </c>
      <c r="S71">
        <v>49.099999999997202</v>
      </c>
      <c r="T71">
        <v>49.900000000002798</v>
      </c>
      <c r="U71" s="2">
        <v>43.200000000037384</v>
      </c>
      <c r="V71" s="2">
        <v>44.000000000042981</v>
      </c>
      <c r="W71">
        <v>9.3999999999999897</v>
      </c>
      <c r="X71" s="2">
        <v>46</v>
      </c>
      <c r="Y71" s="2">
        <v>74</v>
      </c>
      <c r="Z71" s="2">
        <v>54</v>
      </c>
    </row>
    <row r="72" spans="10:26" x14ac:dyDescent="0.35">
      <c r="M72" s="2"/>
      <c r="P72">
        <v>71</v>
      </c>
      <c r="Q72">
        <v>8000</v>
      </c>
      <c r="R72">
        <v>8500</v>
      </c>
      <c r="S72" s="2">
        <v>48.999999999997101</v>
      </c>
      <c r="T72" s="2">
        <v>50.000000000002899</v>
      </c>
      <c r="U72" s="2">
        <v>43.200000000040149</v>
      </c>
      <c r="V72" s="2">
        <v>44.200000000045947</v>
      </c>
      <c r="W72" s="2">
        <v>9.4999999999999893</v>
      </c>
      <c r="X72" s="2">
        <v>45</v>
      </c>
      <c r="Y72" s="2">
        <v>75</v>
      </c>
      <c r="Z72" s="2">
        <v>55</v>
      </c>
    </row>
    <row r="73" spans="10:26" x14ac:dyDescent="0.35">
      <c r="M73" s="2"/>
      <c r="P73">
        <v>72</v>
      </c>
      <c r="Q73">
        <v>8100</v>
      </c>
      <c r="R73">
        <v>8600</v>
      </c>
      <c r="S73">
        <v>48.899999999997</v>
      </c>
      <c r="T73">
        <v>50.100000000003</v>
      </c>
      <c r="U73" s="2">
        <v>43.20000000004292</v>
      </c>
      <c r="V73" s="2">
        <v>44.400000000048919</v>
      </c>
      <c r="W73">
        <v>9.5999999999999908</v>
      </c>
      <c r="X73" s="2">
        <v>46</v>
      </c>
      <c r="Y73" s="2">
        <v>76</v>
      </c>
      <c r="Z73" s="2">
        <v>56</v>
      </c>
    </row>
    <row r="74" spans="10:26" x14ac:dyDescent="0.35">
      <c r="M74" s="2"/>
      <c r="P74">
        <v>73</v>
      </c>
      <c r="Q74">
        <v>8200</v>
      </c>
      <c r="R74">
        <v>8700</v>
      </c>
      <c r="S74" s="2">
        <v>48.799999999996899</v>
      </c>
      <c r="T74" s="2">
        <v>50.200000000003101</v>
      </c>
      <c r="U74" s="2">
        <v>43.200000000045691</v>
      </c>
      <c r="V74" s="2">
        <v>44.600000000051892</v>
      </c>
      <c r="W74" s="2">
        <v>9.6999999999999904</v>
      </c>
      <c r="X74" s="2">
        <v>47</v>
      </c>
      <c r="Y74" s="2">
        <v>77</v>
      </c>
      <c r="Z74" s="2">
        <v>57</v>
      </c>
    </row>
    <row r="75" spans="10:26" x14ac:dyDescent="0.35">
      <c r="M75" s="2"/>
      <c r="P75">
        <v>74</v>
      </c>
      <c r="Q75">
        <v>8300</v>
      </c>
      <c r="R75">
        <v>8800</v>
      </c>
      <c r="S75">
        <v>48.699999999996798</v>
      </c>
      <c r="T75">
        <v>50.300000000003202</v>
      </c>
      <c r="U75" s="2">
        <v>43.200000000048462</v>
      </c>
      <c r="V75" s="2">
        <v>44.800000000054865</v>
      </c>
      <c r="W75">
        <v>9.7999999999999901</v>
      </c>
      <c r="X75" s="2">
        <v>48</v>
      </c>
      <c r="Y75" s="2">
        <v>78</v>
      </c>
      <c r="Z75" s="2">
        <v>58</v>
      </c>
    </row>
    <row r="76" spans="10:26" x14ac:dyDescent="0.35">
      <c r="M76" s="2"/>
      <c r="P76">
        <v>75</v>
      </c>
      <c r="Q76">
        <v>8400</v>
      </c>
      <c r="R76">
        <v>8900</v>
      </c>
      <c r="S76" s="2">
        <v>48.599999999996697</v>
      </c>
      <c r="T76" s="2">
        <v>50.400000000003303</v>
      </c>
      <c r="U76" s="2">
        <v>42.999999999996696</v>
      </c>
      <c r="V76" s="2">
        <v>44.800000000003301</v>
      </c>
      <c r="W76" s="2">
        <v>9.8999999999999897</v>
      </c>
      <c r="X76" s="2">
        <v>49</v>
      </c>
      <c r="Y76" s="2">
        <v>79</v>
      </c>
      <c r="Z76" s="2">
        <v>59</v>
      </c>
    </row>
    <row r="77" spans="10:26" x14ac:dyDescent="0.35">
      <c r="M77" s="2"/>
      <c r="P77">
        <v>76</v>
      </c>
      <c r="Q77">
        <v>8500</v>
      </c>
      <c r="R77">
        <v>9000</v>
      </c>
      <c r="S77">
        <v>48.499999999996597</v>
      </c>
      <c r="T77">
        <v>50.500000000003403</v>
      </c>
      <c r="U77" s="2">
        <v>42.799999999944937</v>
      </c>
      <c r="V77" s="2">
        <v>44.799999999951744</v>
      </c>
      <c r="W77">
        <v>9.9999999999999893</v>
      </c>
      <c r="X77" s="2">
        <v>50</v>
      </c>
      <c r="Y77" s="2">
        <v>80</v>
      </c>
      <c r="Z77" s="2">
        <v>60</v>
      </c>
    </row>
    <row r="78" spans="10:26" x14ac:dyDescent="0.35">
      <c r="J78" s="2"/>
      <c r="P78">
        <v>77</v>
      </c>
      <c r="Q78">
        <v>8600</v>
      </c>
      <c r="R78">
        <v>9100</v>
      </c>
      <c r="S78" s="2">
        <v>48.399999999996503</v>
      </c>
      <c r="T78" s="2">
        <v>50.600000000003497</v>
      </c>
      <c r="U78" s="2">
        <v>42.599999999893186</v>
      </c>
      <c r="V78" s="2">
        <v>44.79999999990018</v>
      </c>
      <c r="W78" s="2">
        <v>10.1</v>
      </c>
      <c r="X78" s="2">
        <v>51</v>
      </c>
      <c r="Y78" s="2">
        <v>79</v>
      </c>
      <c r="Z78" s="2">
        <v>59</v>
      </c>
    </row>
    <row r="79" spans="10:26" x14ac:dyDescent="0.35">
      <c r="J79" s="2"/>
      <c r="P79">
        <v>78</v>
      </c>
      <c r="Q79">
        <v>8700</v>
      </c>
      <c r="R79">
        <v>9200</v>
      </c>
      <c r="S79">
        <v>48.299999999996402</v>
      </c>
      <c r="T79">
        <v>50.700000000003598</v>
      </c>
      <c r="U79" s="2">
        <v>42.39999999984142</v>
      </c>
      <c r="V79" s="2">
        <v>44.799999999848616</v>
      </c>
      <c r="W79">
        <v>10.199999999999999</v>
      </c>
      <c r="X79" s="2">
        <v>52</v>
      </c>
      <c r="Y79" s="2">
        <v>78</v>
      </c>
      <c r="Z79" s="2">
        <v>58</v>
      </c>
    </row>
    <row r="80" spans="10:26" x14ac:dyDescent="0.35">
      <c r="J80" s="2"/>
      <c r="P80">
        <v>79</v>
      </c>
      <c r="Q80">
        <v>8800</v>
      </c>
      <c r="R80">
        <v>9300</v>
      </c>
      <c r="S80" s="2">
        <v>48.199999999996301</v>
      </c>
      <c r="T80" s="2">
        <v>50.800000000003699</v>
      </c>
      <c r="U80" s="2">
        <v>42.199999999789661</v>
      </c>
      <c r="V80" s="2">
        <v>44.799999999797059</v>
      </c>
      <c r="W80" s="2">
        <v>10.3</v>
      </c>
      <c r="X80" s="2">
        <v>53</v>
      </c>
      <c r="Y80" s="2">
        <v>77</v>
      </c>
      <c r="Z80" s="2">
        <v>57</v>
      </c>
    </row>
    <row r="81" spans="10:26" x14ac:dyDescent="0.35">
      <c r="J81" s="2"/>
      <c r="P81">
        <v>80</v>
      </c>
      <c r="Q81">
        <v>8900</v>
      </c>
      <c r="R81">
        <v>9400</v>
      </c>
      <c r="S81">
        <v>48.0999999999962</v>
      </c>
      <c r="T81">
        <v>50.9000000000038</v>
      </c>
      <c r="U81" s="2">
        <v>41.999999999737902</v>
      </c>
      <c r="V81" s="2">
        <v>44.799999999745502</v>
      </c>
      <c r="W81">
        <v>10.4</v>
      </c>
      <c r="X81" s="2">
        <v>54</v>
      </c>
      <c r="Y81" s="2">
        <v>76</v>
      </c>
      <c r="Z81" s="2">
        <v>56</v>
      </c>
    </row>
    <row r="82" spans="10:26" x14ac:dyDescent="0.35">
      <c r="J82" s="2"/>
      <c r="P82">
        <v>81</v>
      </c>
      <c r="Q82">
        <v>9000</v>
      </c>
      <c r="R82">
        <v>9500</v>
      </c>
      <c r="S82" s="2">
        <v>47.999999999996099</v>
      </c>
      <c r="T82" s="2">
        <v>51.000000000003901</v>
      </c>
      <c r="U82" s="2">
        <v>41.799999999686136</v>
      </c>
      <c r="V82" s="2">
        <v>44.799999999693938</v>
      </c>
      <c r="W82" s="2">
        <v>10.5</v>
      </c>
      <c r="X82" s="2">
        <v>55</v>
      </c>
      <c r="Y82" s="2">
        <v>75</v>
      </c>
      <c r="Z82" s="2">
        <v>55</v>
      </c>
    </row>
    <row r="83" spans="10:26" x14ac:dyDescent="0.35">
      <c r="J83" s="2"/>
      <c r="P83">
        <v>82</v>
      </c>
      <c r="Q83">
        <v>9100</v>
      </c>
      <c r="R83">
        <v>9600</v>
      </c>
      <c r="S83">
        <v>47.899999999995998</v>
      </c>
      <c r="T83">
        <v>51.100000000004002</v>
      </c>
      <c r="U83" s="2">
        <v>41.599999999634377</v>
      </c>
      <c r="V83" s="2">
        <v>44.799999999642381</v>
      </c>
      <c r="W83">
        <v>10.6</v>
      </c>
      <c r="X83" s="2">
        <v>54</v>
      </c>
      <c r="Y83" s="2">
        <v>74</v>
      </c>
      <c r="Z83" s="2">
        <v>54</v>
      </c>
    </row>
    <row r="84" spans="10:26" x14ac:dyDescent="0.35">
      <c r="J84" s="2"/>
      <c r="P84">
        <v>83</v>
      </c>
      <c r="Q84">
        <v>9200</v>
      </c>
      <c r="R84">
        <v>9700</v>
      </c>
      <c r="S84" s="2">
        <v>47.799999999995897</v>
      </c>
      <c r="T84" s="2">
        <v>51.200000000004103</v>
      </c>
      <c r="U84" s="2">
        <v>41.399999999582619</v>
      </c>
      <c r="V84" s="2">
        <v>44.799999999590824</v>
      </c>
      <c r="W84" s="2">
        <v>10.7</v>
      </c>
      <c r="X84" s="2">
        <v>53</v>
      </c>
      <c r="Y84" s="2">
        <v>73</v>
      </c>
      <c r="Z84" s="2">
        <v>53</v>
      </c>
    </row>
    <row r="85" spans="10:26" x14ac:dyDescent="0.35">
      <c r="J85" s="2"/>
      <c r="P85">
        <v>84</v>
      </c>
      <c r="Q85">
        <v>9300</v>
      </c>
      <c r="R85">
        <v>9800</v>
      </c>
      <c r="S85">
        <v>47.699999999995804</v>
      </c>
      <c r="T85">
        <v>51.300000000004196</v>
      </c>
      <c r="U85" s="2">
        <v>41.19999999953086</v>
      </c>
      <c r="V85" s="2">
        <v>44.799999999539253</v>
      </c>
      <c r="W85">
        <v>10.8</v>
      </c>
      <c r="X85" s="2">
        <v>52</v>
      </c>
      <c r="Y85" s="2">
        <v>72</v>
      </c>
      <c r="Z85" s="2">
        <v>52</v>
      </c>
    </row>
    <row r="86" spans="10:26" x14ac:dyDescent="0.35">
      <c r="P86">
        <v>85</v>
      </c>
      <c r="Q86">
        <v>9400</v>
      </c>
      <c r="R86">
        <v>9900</v>
      </c>
      <c r="S86" s="2">
        <v>47.599999999995703</v>
      </c>
      <c r="T86" s="2">
        <v>51.400000000004297</v>
      </c>
      <c r="U86" s="2">
        <v>40.999999999479101</v>
      </c>
      <c r="V86" s="2">
        <v>44.799999999487696</v>
      </c>
      <c r="W86" s="2">
        <v>10.9</v>
      </c>
      <c r="X86" s="2">
        <v>51</v>
      </c>
      <c r="Y86" s="2">
        <v>71</v>
      </c>
      <c r="Z86" s="2">
        <v>51</v>
      </c>
    </row>
    <row r="87" spans="10:26" x14ac:dyDescent="0.35">
      <c r="P87">
        <v>86</v>
      </c>
      <c r="Q87">
        <v>9500</v>
      </c>
      <c r="R87">
        <v>10000</v>
      </c>
      <c r="S87">
        <v>47.499999999995602</v>
      </c>
      <c r="T87">
        <v>51.500000000004398</v>
      </c>
      <c r="U87" s="2">
        <v>40.799999999427342</v>
      </c>
      <c r="V87" s="2">
        <v>44.799999999436139</v>
      </c>
      <c r="W87">
        <v>11</v>
      </c>
      <c r="X87" s="2">
        <v>50</v>
      </c>
      <c r="Y87" s="2">
        <v>70</v>
      </c>
      <c r="Z87" s="2">
        <v>50</v>
      </c>
    </row>
    <row r="88" spans="10:26" x14ac:dyDescent="0.35">
      <c r="P88">
        <v>87</v>
      </c>
      <c r="Q88">
        <v>9600</v>
      </c>
      <c r="R88">
        <v>10100</v>
      </c>
      <c r="S88" s="2">
        <v>47.399999999995501</v>
      </c>
      <c r="T88" s="2">
        <v>51.600000000004499</v>
      </c>
      <c r="U88" s="2">
        <v>40.599999999375584</v>
      </c>
      <c r="V88" s="2">
        <v>44.799999999384582</v>
      </c>
      <c r="W88" s="2">
        <v>11.1</v>
      </c>
      <c r="X88" s="2">
        <v>49</v>
      </c>
      <c r="Y88" s="2">
        <v>69</v>
      </c>
      <c r="Z88" s="2">
        <v>49</v>
      </c>
    </row>
    <row r="89" spans="10:26" x14ac:dyDescent="0.35">
      <c r="P89">
        <v>88</v>
      </c>
      <c r="Q89">
        <v>9700</v>
      </c>
      <c r="R89">
        <v>10200</v>
      </c>
      <c r="S89">
        <v>47.2999999999954</v>
      </c>
      <c r="T89">
        <v>51.7000000000046</v>
      </c>
      <c r="U89" s="2">
        <v>40.399999999323818</v>
      </c>
      <c r="V89" s="2">
        <v>44.799999999333018</v>
      </c>
      <c r="W89">
        <v>11.2</v>
      </c>
      <c r="X89" s="2">
        <v>48</v>
      </c>
      <c r="Y89" s="2">
        <v>68</v>
      </c>
      <c r="Z89" s="2">
        <v>48</v>
      </c>
    </row>
    <row r="90" spans="10:26" x14ac:dyDescent="0.35">
      <c r="P90">
        <v>89</v>
      </c>
      <c r="Q90">
        <v>9800</v>
      </c>
      <c r="R90">
        <v>10300</v>
      </c>
      <c r="S90" s="2">
        <v>47.199999999995299</v>
      </c>
      <c r="T90" s="2">
        <v>51.800000000004701</v>
      </c>
      <c r="U90" s="2">
        <v>40.199999999272066</v>
      </c>
      <c r="V90" s="2">
        <v>44.799999999281468</v>
      </c>
      <c r="W90" s="2">
        <v>11.3</v>
      </c>
      <c r="X90" s="2">
        <v>47</v>
      </c>
      <c r="Y90" s="2">
        <v>67</v>
      </c>
      <c r="Z90" s="2">
        <v>47</v>
      </c>
    </row>
    <row r="91" spans="10:26" x14ac:dyDescent="0.35">
      <c r="P91">
        <v>90</v>
      </c>
      <c r="Q91">
        <v>9900</v>
      </c>
      <c r="R91">
        <v>10400</v>
      </c>
      <c r="S91">
        <v>47.099999999995198</v>
      </c>
      <c r="T91">
        <v>51.900000000004802</v>
      </c>
      <c r="U91" s="2">
        <v>39.999999999220307</v>
      </c>
      <c r="V91" s="2">
        <v>44.799999999229911</v>
      </c>
      <c r="W91">
        <v>11.4</v>
      </c>
      <c r="X91" s="2">
        <v>46</v>
      </c>
      <c r="Y91" s="2">
        <v>66</v>
      </c>
      <c r="Z91" s="2">
        <v>46</v>
      </c>
    </row>
    <row r="92" spans="10:26" x14ac:dyDescent="0.35">
      <c r="P92">
        <v>91</v>
      </c>
      <c r="Q92">
        <v>10000</v>
      </c>
      <c r="R92">
        <v>10500</v>
      </c>
      <c r="S92" s="2">
        <v>46.999999999995097</v>
      </c>
      <c r="T92" s="2">
        <v>52.000000000004903</v>
      </c>
      <c r="U92" s="2">
        <v>39.799999999168548</v>
      </c>
      <c r="V92" s="2">
        <v>44.799999999178354</v>
      </c>
      <c r="W92" s="2">
        <v>11.5</v>
      </c>
      <c r="X92" s="2">
        <v>45</v>
      </c>
      <c r="Y92" s="2">
        <v>65</v>
      </c>
      <c r="Z92" s="2">
        <v>45</v>
      </c>
    </row>
    <row r="93" spans="10:26" x14ac:dyDescent="0.35">
      <c r="P93">
        <v>92</v>
      </c>
      <c r="Q93">
        <v>10100</v>
      </c>
      <c r="R93">
        <v>10600</v>
      </c>
      <c r="S93">
        <v>47.1</v>
      </c>
      <c r="T93">
        <v>51.9</v>
      </c>
      <c r="U93" s="2">
        <v>39.799999999121795</v>
      </c>
      <c r="V93" s="2">
        <v>44.599999999121792</v>
      </c>
      <c r="W93">
        <v>11.6</v>
      </c>
      <c r="X93" s="2">
        <v>46</v>
      </c>
      <c r="Y93" s="2">
        <v>66</v>
      </c>
      <c r="Z93" s="2">
        <v>44</v>
      </c>
    </row>
    <row r="94" spans="10:26" x14ac:dyDescent="0.35">
      <c r="P94">
        <v>93</v>
      </c>
      <c r="Q94">
        <v>10200</v>
      </c>
      <c r="R94">
        <v>10700</v>
      </c>
      <c r="S94" s="2">
        <v>47.200000000004898</v>
      </c>
      <c r="T94" s="2">
        <v>51.799999999995102</v>
      </c>
      <c r="U94" s="2">
        <v>39.799999999075027</v>
      </c>
      <c r="V94" s="2">
        <v>44.39999999906523</v>
      </c>
      <c r="W94" s="2">
        <v>11.7</v>
      </c>
      <c r="X94" s="2">
        <v>47</v>
      </c>
      <c r="Y94" s="2">
        <v>67</v>
      </c>
      <c r="Z94" s="2">
        <v>43</v>
      </c>
    </row>
    <row r="95" spans="10:26" x14ac:dyDescent="0.35">
      <c r="P95">
        <v>94</v>
      </c>
      <c r="Q95">
        <v>10300</v>
      </c>
      <c r="R95">
        <v>10800</v>
      </c>
      <c r="S95">
        <v>47.300000000009803</v>
      </c>
      <c r="T95">
        <v>51.699999999990197</v>
      </c>
      <c r="U95" s="2">
        <v>39.799999999028273</v>
      </c>
      <c r="V95" s="2">
        <v>44.199999999008668</v>
      </c>
      <c r="W95">
        <v>11.8</v>
      </c>
      <c r="X95" s="2">
        <v>48</v>
      </c>
      <c r="Y95" s="2">
        <v>68</v>
      </c>
      <c r="Z95" s="2">
        <v>42</v>
      </c>
    </row>
    <row r="96" spans="10:26" x14ac:dyDescent="0.35">
      <c r="P96">
        <v>95</v>
      </c>
      <c r="Q96">
        <v>10400</v>
      </c>
      <c r="R96">
        <v>10900</v>
      </c>
      <c r="S96" s="2">
        <v>47.4000000000147</v>
      </c>
      <c r="T96" s="2">
        <v>51.5999999999853</v>
      </c>
      <c r="U96" s="2">
        <v>40.000000000014701</v>
      </c>
      <c r="V96" s="2">
        <v>44.199999999985302</v>
      </c>
      <c r="W96" s="2">
        <v>11.9</v>
      </c>
      <c r="X96" s="2">
        <v>49</v>
      </c>
      <c r="Y96" s="2">
        <v>69</v>
      </c>
      <c r="Z96" s="2">
        <v>41</v>
      </c>
    </row>
    <row r="97" spans="16:26" x14ac:dyDescent="0.35">
      <c r="P97">
        <v>96</v>
      </c>
      <c r="Q97">
        <v>10500</v>
      </c>
      <c r="R97">
        <v>11000</v>
      </c>
      <c r="S97">
        <v>47.500000000019597</v>
      </c>
      <c r="T97">
        <v>51.499999999980403</v>
      </c>
      <c r="U97" s="2">
        <v>40.200000001001129</v>
      </c>
      <c r="V97" s="2">
        <v>44.200000000961936</v>
      </c>
      <c r="W97">
        <v>12</v>
      </c>
      <c r="X97" s="2">
        <v>50</v>
      </c>
      <c r="Y97" s="2">
        <v>70</v>
      </c>
      <c r="Z97" s="2">
        <v>40</v>
      </c>
    </row>
    <row r="98" spans="16:26" x14ac:dyDescent="0.35">
      <c r="P98">
        <v>97</v>
      </c>
      <c r="Q98">
        <v>10600</v>
      </c>
      <c r="R98">
        <v>11100</v>
      </c>
      <c r="S98" s="2">
        <v>47.600000000024501</v>
      </c>
      <c r="T98" s="2">
        <v>51.399999999975499</v>
      </c>
      <c r="U98" s="2">
        <v>40.400000001987564</v>
      </c>
      <c r="V98" s="2">
        <v>44.200000001938562</v>
      </c>
      <c r="W98" s="2">
        <v>12.1</v>
      </c>
      <c r="X98" s="2">
        <v>51</v>
      </c>
      <c r="Y98" s="2">
        <v>71</v>
      </c>
      <c r="Z98" s="2">
        <v>39</v>
      </c>
    </row>
    <row r="99" spans="16:26" x14ac:dyDescent="0.35">
      <c r="P99">
        <v>98</v>
      </c>
      <c r="Q99">
        <v>10700</v>
      </c>
      <c r="R99">
        <v>11200</v>
      </c>
      <c r="S99">
        <v>47.700000000029398</v>
      </c>
      <c r="T99">
        <v>51.299999999970602</v>
      </c>
      <c r="U99" s="2">
        <v>40.600000002973985</v>
      </c>
      <c r="V99" s="2">
        <v>44.200000002915189</v>
      </c>
      <c r="W99">
        <v>12.2</v>
      </c>
      <c r="X99" s="2">
        <v>52</v>
      </c>
      <c r="Y99" s="2">
        <v>72</v>
      </c>
      <c r="Z99" s="2">
        <v>38</v>
      </c>
    </row>
    <row r="100" spans="16:26" x14ac:dyDescent="0.35">
      <c r="P100">
        <v>99</v>
      </c>
      <c r="Q100">
        <v>10800</v>
      </c>
      <c r="R100">
        <v>11300</v>
      </c>
      <c r="S100" s="2">
        <v>47.800000000034302</v>
      </c>
      <c r="T100" s="2">
        <v>51.199999999965698</v>
      </c>
      <c r="U100" s="2">
        <v>40.80000000396042</v>
      </c>
      <c r="V100" s="2">
        <v>44.200000003891816</v>
      </c>
      <c r="W100" s="2">
        <v>12.3</v>
      </c>
      <c r="X100" s="2">
        <v>53</v>
      </c>
      <c r="Y100" s="2">
        <v>73</v>
      </c>
      <c r="Z100" s="2">
        <v>37</v>
      </c>
    </row>
    <row r="101" spans="16:26" x14ac:dyDescent="0.35">
      <c r="P101">
        <v>100</v>
      </c>
      <c r="Q101">
        <v>10900</v>
      </c>
      <c r="R101">
        <v>11400</v>
      </c>
      <c r="S101" s="2">
        <v>48</v>
      </c>
      <c r="T101" s="2">
        <v>50.000000000002899</v>
      </c>
      <c r="U101" s="2">
        <v>42.399999999999991</v>
      </c>
      <c r="V101" s="2">
        <v>44</v>
      </c>
      <c r="W101" s="2">
        <v>12.2</v>
      </c>
      <c r="X101" s="2">
        <v>52</v>
      </c>
      <c r="Y101" s="2">
        <v>72</v>
      </c>
      <c r="Z101" s="2">
        <v>35</v>
      </c>
    </row>
    <row r="102" spans="16:26" x14ac:dyDescent="0.35">
      <c r="P102">
        <v>101</v>
      </c>
      <c r="Q102">
        <v>11000</v>
      </c>
      <c r="R102">
        <v>11500</v>
      </c>
      <c r="S102">
        <v>48.1</v>
      </c>
      <c r="T102">
        <v>50.100000000003</v>
      </c>
      <c r="U102" s="2">
        <v>42.599999999999994</v>
      </c>
      <c r="V102" s="2">
        <v>43.799999996108198</v>
      </c>
      <c r="W102" s="2">
        <v>12.1</v>
      </c>
      <c r="X102" s="2">
        <v>51</v>
      </c>
      <c r="Y102" s="2">
        <v>71</v>
      </c>
      <c r="Z102" s="2">
        <v>36</v>
      </c>
    </row>
    <row r="103" spans="16:26" x14ac:dyDescent="0.35">
      <c r="P103">
        <v>102</v>
      </c>
      <c r="Q103">
        <v>11100</v>
      </c>
      <c r="R103">
        <v>11600</v>
      </c>
      <c r="S103" s="2">
        <v>48.2</v>
      </c>
      <c r="T103" s="2">
        <v>50.200000000003101</v>
      </c>
      <c r="U103" s="2">
        <v>42.800000000000011</v>
      </c>
      <c r="V103" s="2">
        <v>43.599999992216397</v>
      </c>
      <c r="W103" s="2">
        <v>12</v>
      </c>
      <c r="X103" s="2">
        <v>50</v>
      </c>
      <c r="Y103" s="2">
        <v>70</v>
      </c>
      <c r="Z103" s="2">
        <v>37</v>
      </c>
    </row>
    <row r="104" spans="16:26" x14ac:dyDescent="0.35">
      <c r="P104">
        <v>103</v>
      </c>
      <c r="Q104">
        <v>11200</v>
      </c>
      <c r="R104">
        <v>11700</v>
      </c>
      <c r="S104">
        <v>48.3</v>
      </c>
      <c r="T104">
        <v>50.300000000003202</v>
      </c>
      <c r="U104" s="2">
        <v>43.000000000000021</v>
      </c>
      <c r="V104" s="2">
        <v>43.399999988324602</v>
      </c>
      <c r="W104" s="2">
        <v>11.9</v>
      </c>
      <c r="X104" s="2">
        <v>49</v>
      </c>
      <c r="Y104" s="2">
        <v>69</v>
      </c>
      <c r="Z104" s="2">
        <v>38</v>
      </c>
    </row>
    <row r="105" spans="16:26" x14ac:dyDescent="0.35">
      <c r="P105">
        <v>104</v>
      </c>
      <c r="Q105">
        <v>11300</v>
      </c>
      <c r="R105">
        <v>11800</v>
      </c>
      <c r="S105" s="2">
        <v>48.4</v>
      </c>
      <c r="T105" s="2">
        <v>50.400000000003303</v>
      </c>
      <c r="U105" s="2">
        <v>43.200000000000031</v>
      </c>
      <c r="V105" s="2">
        <v>43.199999984432701</v>
      </c>
      <c r="W105" s="2">
        <v>11.8</v>
      </c>
      <c r="X105" s="2">
        <v>50</v>
      </c>
      <c r="Y105" s="2">
        <v>68</v>
      </c>
      <c r="Z105" s="2">
        <v>39</v>
      </c>
    </row>
    <row r="106" spans="16:26" x14ac:dyDescent="0.35">
      <c r="P106">
        <v>105</v>
      </c>
      <c r="Q106">
        <v>11400</v>
      </c>
      <c r="R106">
        <v>11900</v>
      </c>
      <c r="S106">
        <v>48.5</v>
      </c>
      <c r="T106">
        <v>50.500000000003403</v>
      </c>
      <c r="U106" s="2">
        <v>43.400000000000041</v>
      </c>
      <c r="V106" s="2">
        <v>42.999999980540899</v>
      </c>
      <c r="W106" s="2">
        <v>11.7</v>
      </c>
      <c r="X106" s="2">
        <v>51</v>
      </c>
      <c r="Y106" s="2">
        <v>67</v>
      </c>
      <c r="Z106" s="2">
        <v>40</v>
      </c>
    </row>
    <row r="107" spans="16:26" x14ac:dyDescent="0.35">
      <c r="P107">
        <v>106</v>
      </c>
      <c r="Q107">
        <v>11500</v>
      </c>
      <c r="R107">
        <v>12000</v>
      </c>
      <c r="S107" s="2">
        <v>48.6</v>
      </c>
      <c r="T107" s="2">
        <v>50.600000000003497</v>
      </c>
      <c r="U107" s="2">
        <v>43.600000000000044</v>
      </c>
      <c r="V107" s="2">
        <v>42.799999976649097</v>
      </c>
      <c r="W107" s="2">
        <v>11.6</v>
      </c>
      <c r="X107" s="2">
        <v>52</v>
      </c>
      <c r="Y107" s="2">
        <v>66</v>
      </c>
      <c r="Z107" s="2">
        <v>41</v>
      </c>
    </row>
    <row r="108" spans="16:26" x14ac:dyDescent="0.35">
      <c r="P108">
        <v>107</v>
      </c>
      <c r="Q108">
        <v>11600</v>
      </c>
      <c r="R108">
        <v>12100</v>
      </c>
      <c r="S108">
        <v>48.7</v>
      </c>
      <c r="T108">
        <v>50.700000000003598</v>
      </c>
      <c r="U108" s="2">
        <v>43.800000000000061</v>
      </c>
      <c r="V108" s="2">
        <v>42.599999972757303</v>
      </c>
      <c r="W108" s="2">
        <v>11.5</v>
      </c>
      <c r="X108" s="2">
        <v>51</v>
      </c>
      <c r="Y108" s="2">
        <v>67</v>
      </c>
      <c r="Z108" s="2">
        <v>42</v>
      </c>
    </row>
    <row r="109" spans="16:26" x14ac:dyDescent="0.35">
      <c r="P109">
        <v>108</v>
      </c>
      <c r="Q109">
        <v>11700</v>
      </c>
      <c r="R109">
        <v>12200</v>
      </c>
      <c r="S109" s="2">
        <v>48.8</v>
      </c>
      <c r="T109" s="2">
        <v>50.800000000003699</v>
      </c>
      <c r="U109" s="2">
        <v>44.000000000000071</v>
      </c>
      <c r="V109" s="2">
        <v>42.399999968865501</v>
      </c>
      <c r="W109" s="2">
        <v>11.4</v>
      </c>
      <c r="X109" s="2">
        <v>50</v>
      </c>
      <c r="Y109" s="2">
        <v>68</v>
      </c>
      <c r="Z109" s="2">
        <v>43</v>
      </c>
    </row>
    <row r="110" spans="16:26" x14ac:dyDescent="0.35">
      <c r="P110">
        <v>109</v>
      </c>
      <c r="Q110">
        <v>11800</v>
      </c>
      <c r="R110">
        <v>12300</v>
      </c>
      <c r="S110">
        <v>48.9</v>
      </c>
      <c r="T110">
        <v>50.9000000000038</v>
      </c>
      <c r="U110" s="2">
        <v>44.200000000000081</v>
      </c>
      <c r="V110" s="2">
        <v>42.199999964973699</v>
      </c>
      <c r="W110" s="2">
        <v>11.3</v>
      </c>
      <c r="X110" s="2">
        <v>49</v>
      </c>
      <c r="Y110" s="2">
        <v>69</v>
      </c>
      <c r="Z110" s="2">
        <v>44</v>
      </c>
    </row>
    <row r="111" spans="16:26" x14ac:dyDescent="0.35">
      <c r="P111">
        <v>110</v>
      </c>
      <c r="Q111">
        <v>11900</v>
      </c>
      <c r="R111">
        <v>12400</v>
      </c>
      <c r="S111" s="2">
        <v>49</v>
      </c>
      <c r="T111" s="2">
        <v>51.000000000003901</v>
      </c>
      <c r="U111" s="2">
        <v>44.400000000000084</v>
      </c>
      <c r="V111" s="2">
        <v>41.999999961081798</v>
      </c>
      <c r="W111" s="2">
        <v>11.2</v>
      </c>
      <c r="X111" s="2">
        <v>50</v>
      </c>
      <c r="Y111" s="2">
        <v>70</v>
      </c>
      <c r="Z111" s="2">
        <v>45</v>
      </c>
    </row>
    <row r="112" spans="16:26" x14ac:dyDescent="0.35">
      <c r="P112">
        <v>111</v>
      </c>
      <c r="Q112">
        <v>12000</v>
      </c>
      <c r="R112">
        <v>12500</v>
      </c>
      <c r="S112">
        <v>49.1</v>
      </c>
      <c r="T112">
        <v>51.100000000004002</v>
      </c>
      <c r="U112" s="2">
        <v>44.600000000000087</v>
      </c>
      <c r="V112" s="2">
        <v>42.2</v>
      </c>
      <c r="W112" s="2">
        <v>11.1</v>
      </c>
      <c r="X112" s="2">
        <v>51</v>
      </c>
      <c r="Y112" s="2">
        <v>71</v>
      </c>
      <c r="Z112" s="2">
        <v>46</v>
      </c>
    </row>
    <row r="113" spans="16:26" x14ac:dyDescent="0.35">
      <c r="P113">
        <v>112</v>
      </c>
      <c r="Q113">
        <v>12100</v>
      </c>
      <c r="R113">
        <v>12600</v>
      </c>
      <c r="S113" s="2">
        <v>49.2</v>
      </c>
      <c r="T113" s="2">
        <v>51.200000000004103</v>
      </c>
      <c r="U113" s="2">
        <v>44.800000000000097</v>
      </c>
      <c r="V113" s="2">
        <v>42.400000038918201</v>
      </c>
      <c r="W113" s="2">
        <v>11</v>
      </c>
      <c r="X113" s="2">
        <v>52</v>
      </c>
      <c r="Y113" s="2">
        <v>72</v>
      </c>
      <c r="Z113" s="2">
        <v>47</v>
      </c>
    </row>
    <row r="114" spans="16:26" x14ac:dyDescent="0.35">
      <c r="P114">
        <v>113</v>
      </c>
      <c r="Q114">
        <v>12200</v>
      </c>
      <c r="R114">
        <v>12700</v>
      </c>
      <c r="S114">
        <v>49.3</v>
      </c>
      <c r="T114">
        <v>51.300000000004196</v>
      </c>
      <c r="U114" s="2">
        <v>45.000000000000114</v>
      </c>
      <c r="V114" s="2">
        <v>42.600000077836398</v>
      </c>
      <c r="W114" s="2">
        <v>10.9</v>
      </c>
      <c r="X114" s="2">
        <v>51</v>
      </c>
      <c r="Y114" s="2">
        <v>73</v>
      </c>
      <c r="Z114" s="2">
        <v>48</v>
      </c>
    </row>
    <row r="115" spans="16:26" x14ac:dyDescent="0.35">
      <c r="P115">
        <v>114</v>
      </c>
      <c r="Q115">
        <v>12300</v>
      </c>
      <c r="R115">
        <v>12800</v>
      </c>
      <c r="S115" s="2">
        <v>49.4</v>
      </c>
      <c r="T115" s="2">
        <v>51.400000000004297</v>
      </c>
      <c r="U115" s="2">
        <v>45.200000000000124</v>
      </c>
      <c r="V115" s="2">
        <v>42.800000116754603</v>
      </c>
      <c r="W115" s="2">
        <v>10.8</v>
      </c>
      <c r="X115" s="2">
        <v>50</v>
      </c>
      <c r="Y115" s="2">
        <v>74</v>
      </c>
      <c r="Z115" s="2">
        <v>49</v>
      </c>
    </row>
    <row r="116" spans="16:26" x14ac:dyDescent="0.35">
      <c r="P116">
        <v>115</v>
      </c>
      <c r="Q116">
        <v>12400</v>
      </c>
      <c r="R116">
        <v>12900</v>
      </c>
      <c r="S116">
        <v>49.5</v>
      </c>
      <c r="T116">
        <v>51.500000000004398</v>
      </c>
      <c r="U116" s="2">
        <v>45.400000000000233</v>
      </c>
      <c r="V116" s="2">
        <v>43.000000155672801</v>
      </c>
      <c r="W116" s="2">
        <v>10.7</v>
      </c>
      <c r="X116" s="2">
        <v>49</v>
      </c>
      <c r="Y116" s="2">
        <v>75</v>
      </c>
      <c r="Z116" s="2">
        <v>50</v>
      </c>
    </row>
    <row r="117" spans="16:26" x14ac:dyDescent="0.35">
      <c r="P117">
        <v>116</v>
      </c>
      <c r="Q117">
        <v>12500</v>
      </c>
      <c r="R117">
        <v>13000</v>
      </c>
      <c r="S117" s="2">
        <v>49.6</v>
      </c>
      <c r="T117" s="2">
        <v>51.600000000004499</v>
      </c>
      <c r="U117" s="2">
        <v>45.600000000000136</v>
      </c>
      <c r="V117" s="2">
        <v>43.200000194590999</v>
      </c>
      <c r="W117" s="2">
        <v>10.6</v>
      </c>
      <c r="X117" s="2">
        <v>50</v>
      </c>
      <c r="Y117" s="2">
        <v>74</v>
      </c>
      <c r="Z117" s="2">
        <v>51</v>
      </c>
    </row>
    <row r="118" spans="16:26" x14ac:dyDescent="0.35">
      <c r="P118">
        <v>117</v>
      </c>
      <c r="Q118">
        <v>12600</v>
      </c>
      <c r="R118">
        <v>13100</v>
      </c>
      <c r="S118">
        <v>49.7</v>
      </c>
      <c r="T118">
        <v>51.7000000000046</v>
      </c>
      <c r="U118" s="2">
        <v>45.800000000000146</v>
      </c>
      <c r="V118" s="2">
        <v>43.400000233509203</v>
      </c>
      <c r="W118" s="2">
        <v>10.5</v>
      </c>
      <c r="X118" s="2">
        <v>51</v>
      </c>
      <c r="Y118" s="2">
        <v>73</v>
      </c>
      <c r="Z118" s="2">
        <v>52</v>
      </c>
    </row>
    <row r="119" spans="16:26" x14ac:dyDescent="0.35">
      <c r="P119">
        <v>118</v>
      </c>
      <c r="Q119">
        <v>12700</v>
      </c>
      <c r="R119">
        <v>13200</v>
      </c>
      <c r="S119" s="2">
        <v>49.8</v>
      </c>
      <c r="T119" s="2">
        <v>51.800000000004701</v>
      </c>
      <c r="U119" s="2">
        <v>46.000000000000156</v>
      </c>
      <c r="V119" s="2">
        <v>43.600000272427401</v>
      </c>
      <c r="W119" s="2">
        <v>10.4</v>
      </c>
      <c r="X119" s="2">
        <v>52</v>
      </c>
      <c r="Y119" s="2">
        <v>72</v>
      </c>
      <c r="Z119" s="2">
        <v>53</v>
      </c>
    </row>
    <row r="120" spans="16:26" x14ac:dyDescent="0.35">
      <c r="P120">
        <v>119</v>
      </c>
      <c r="Q120">
        <v>12800</v>
      </c>
      <c r="R120">
        <v>13300</v>
      </c>
      <c r="S120">
        <v>49.9</v>
      </c>
      <c r="T120">
        <v>51.900000000004802</v>
      </c>
      <c r="U120" s="2">
        <v>46.000000000000099</v>
      </c>
      <c r="V120" s="2">
        <v>43.800000311345599</v>
      </c>
      <c r="W120" s="2">
        <v>10.3</v>
      </c>
      <c r="X120" s="2">
        <v>51</v>
      </c>
      <c r="Y120" s="2">
        <v>71</v>
      </c>
      <c r="Z120" s="2">
        <v>54</v>
      </c>
    </row>
    <row r="121" spans="16:26" x14ac:dyDescent="0.35">
      <c r="P121">
        <v>120</v>
      </c>
      <c r="Q121">
        <v>12900</v>
      </c>
      <c r="R121">
        <v>13400</v>
      </c>
      <c r="S121" s="2">
        <v>50</v>
      </c>
      <c r="T121" s="2">
        <v>52.000000000004903</v>
      </c>
      <c r="U121" s="2">
        <v>45.999999999999943</v>
      </c>
      <c r="V121" s="2">
        <v>44.000000350263797</v>
      </c>
      <c r="W121" s="2">
        <v>10.199999999999999</v>
      </c>
      <c r="X121" s="2">
        <v>50</v>
      </c>
      <c r="Y121" s="2">
        <v>70</v>
      </c>
      <c r="Z121" s="2">
        <v>55</v>
      </c>
    </row>
    <row r="122" spans="16:26" x14ac:dyDescent="0.35">
      <c r="P122">
        <v>121</v>
      </c>
      <c r="Q122">
        <v>13000</v>
      </c>
      <c r="R122">
        <v>13500</v>
      </c>
      <c r="S122">
        <v>50.1</v>
      </c>
      <c r="T122">
        <v>51.9</v>
      </c>
      <c r="U122" s="2">
        <v>45.99999999999968</v>
      </c>
      <c r="V122" s="2">
        <v>43.8</v>
      </c>
      <c r="W122" s="2">
        <v>10.1</v>
      </c>
      <c r="X122" s="2">
        <v>49</v>
      </c>
      <c r="Y122" s="2">
        <v>69</v>
      </c>
      <c r="Z122" s="2">
        <v>56</v>
      </c>
    </row>
    <row r="123" spans="16:26" x14ac:dyDescent="0.35">
      <c r="P123">
        <v>122</v>
      </c>
      <c r="Q123">
        <v>13100</v>
      </c>
      <c r="R123">
        <v>13600</v>
      </c>
      <c r="S123" s="2">
        <v>50.2</v>
      </c>
      <c r="T123" s="2">
        <v>51.799999999995102</v>
      </c>
      <c r="U123" s="2">
        <v>45.999999999999616</v>
      </c>
      <c r="V123" s="2">
        <v>43.599999649736198</v>
      </c>
      <c r="W123" s="2">
        <v>9.9999999999999698</v>
      </c>
      <c r="X123" s="2">
        <v>50</v>
      </c>
      <c r="Y123" s="2">
        <v>68</v>
      </c>
      <c r="Z123" s="2">
        <v>57</v>
      </c>
    </row>
    <row r="124" spans="16:26" x14ac:dyDescent="0.35">
      <c r="P124">
        <v>123</v>
      </c>
      <c r="Q124">
        <v>13200</v>
      </c>
      <c r="R124">
        <v>13700</v>
      </c>
      <c r="S124">
        <v>50.3</v>
      </c>
      <c r="T124">
        <v>51.699999999990197</v>
      </c>
      <c r="U124" s="2">
        <v>45.99999999999946</v>
      </c>
      <c r="V124" s="2">
        <v>43.399999299472398</v>
      </c>
      <c r="W124" s="2">
        <v>9.8999999999999702</v>
      </c>
      <c r="X124" s="2">
        <v>51</v>
      </c>
      <c r="Y124" s="2">
        <v>67</v>
      </c>
      <c r="Z124" s="2">
        <v>58</v>
      </c>
    </row>
    <row r="125" spans="16:26" x14ac:dyDescent="0.35">
      <c r="P125">
        <v>124</v>
      </c>
      <c r="Q125">
        <v>13300</v>
      </c>
      <c r="R125">
        <v>13800</v>
      </c>
      <c r="S125" s="2">
        <v>50.4</v>
      </c>
      <c r="T125" s="2">
        <v>51.5999999999853</v>
      </c>
      <c r="U125" s="2">
        <v>45.799999999999201</v>
      </c>
      <c r="V125" s="2">
        <v>43.199998949208599</v>
      </c>
      <c r="W125" s="2">
        <v>9.7999999999999599</v>
      </c>
      <c r="X125" s="2">
        <v>52</v>
      </c>
      <c r="Y125" s="2">
        <v>66</v>
      </c>
      <c r="Z125" s="2">
        <v>59</v>
      </c>
    </row>
    <row r="126" spans="16:26" x14ac:dyDescent="0.35">
      <c r="P126">
        <v>125</v>
      </c>
      <c r="Q126">
        <v>13400</v>
      </c>
      <c r="R126">
        <v>13900</v>
      </c>
      <c r="S126">
        <v>50.5</v>
      </c>
      <c r="T126">
        <v>51.499999999980403</v>
      </c>
      <c r="U126" s="2">
        <v>45.599999999998936</v>
      </c>
      <c r="V126" s="2">
        <v>42.999998598944799</v>
      </c>
      <c r="W126" s="2">
        <v>9.6999999999999602</v>
      </c>
      <c r="X126" s="2">
        <v>51</v>
      </c>
      <c r="Y126" s="2">
        <v>65</v>
      </c>
      <c r="Z126" s="2">
        <v>60</v>
      </c>
    </row>
    <row r="127" spans="16:26" x14ac:dyDescent="0.35">
      <c r="S127" s="2"/>
      <c r="T127" s="2"/>
      <c r="U127" s="2"/>
      <c r="X127" s="2"/>
    </row>
    <row r="128" spans="16:26" x14ac:dyDescent="0.35">
      <c r="U128" s="2"/>
      <c r="X128" s="2"/>
    </row>
    <row r="129" spans="19:20" x14ac:dyDescent="0.35">
      <c r="S129" s="2"/>
      <c r="T129" s="2"/>
    </row>
    <row r="131" spans="19:20" x14ac:dyDescent="0.35">
      <c r="S1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costas</dc:creator>
  <cp:lastModifiedBy>user</cp:lastModifiedBy>
  <dcterms:created xsi:type="dcterms:W3CDTF">2011-11-26T20:25:55Z</dcterms:created>
  <dcterms:modified xsi:type="dcterms:W3CDTF">2024-01-14T08:17:52Z</dcterms:modified>
</cp:coreProperties>
</file>