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2" windowWidth="11472" windowHeight="7896" tabRatio="884" activeTab="1"/>
  </bookViews>
  <sheets>
    <sheet name="Normal_Kolmogorov " sheetId="1" r:id="rId1"/>
    <sheet name="Log-Normal_Kolmogorov" sheetId="2" r:id="rId2"/>
  </sheets>
  <definedNames>
    <definedName name="_xlfn.NORM.DIST" hidden="1">#NAME?</definedName>
  </definedNames>
  <calcPr fullCalcOnLoad="1"/>
</workbook>
</file>

<file path=xl/sharedStrings.xml><?xml version="1.0" encoding="utf-8"?>
<sst xmlns="http://schemas.openxmlformats.org/spreadsheetml/2006/main" count="51" uniqueCount="40">
  <si>
    <t>Years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</si>
  <si>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</si>
  <si>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</si>
  <si>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</si>
  <si>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</si>
  <si>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</si>
  <si>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</si>
  <si>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</si>
  <si>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</si>
  <si>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</si>
  <si>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</si>
  <si>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</si>
  <si>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1997-98</t>
  </si>
  <si>
    <t>1998-99</t>
  </si>
  <si>
    <t>1999-00</t>
  </si>
  <si>
    <t>2000-01</t>
  </si>
  <si>
    <t>2001-02</t>
  </si>
  <si>
    <t>2003-04</t>
  </si>
  <si>
    <t>2004-05</t>
  </si>
  <si>
    <t>2005-06</t>
  </si>
  <si>
    <t>2006-07</t>
  </si>
  <si>
    <r>
      <t>Q m</t>
    </r>
    <r>
      <rPr>
        <vertAlign val="superscript"/>
        <sz val="10"/>
        <rFont val="Arial"/>
        <family val="2"/>
      </rPr>
      <t>3</t>
    </r>
  </si>
  <si>
    <t>m</t>
  </si>
  <si>
    <t>N=</t>
  </si>
  <si>
    <t>mean=</t>
  </si>
  <si>
    <t>STD=</t>
  </si>
  <si>
    <t>Dmax=</t>
  </si>
  <si>
    <t>Dcr=0.25 για Ν=20 και α=0.15 (από Πίνακα)</t>
  </si>
  <si>
    <t xml:space="preserve">≥Dcr </t>
  </si>
  <si>
    <t>NORMAL</t>
  </si>
  <si>
    <t>(άρα δεν προσαρμόζεται ικανοποιητικά στην Κανονική Κατανομή)</t>
  </si>
  <si>
    <t>P(Q≤q)=1-(m/(N+1 )) (Empeirical)</t>
  </si>
  <si>
    <t>P(Q≤q) Theoretical</t>
  </si>
  <si>
    <t>D=ABS(Theoretical-Empeirical)</t>
  </si>
  <si>
    <r>
      <t>V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</si>
  <si>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P(Q</t>
    </r>
    <r>
      <rPr>
        <sz val="10"/>
        <rFont val="Calibri"/>
        <family val="2"/>
      </rPr>
      <t>≥</t>
    </r>
    <r>
      <rPr>
        <sz val="10"/>
        <rFont val="Arial"/>
        <family val="2"/>
      </rPr>
      <t>q)=m/(N+1 ) (Exceedance)</t>
    </r>
  </si>
  <si>
    <r>
      <t>LnV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</si>
  <si>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Log-NORMAL</t>
  </si>
  <si>
    <t>(άραπροσαρμόζεται ικανοποιητικά στην log- Κανονική Κατανομή)</t>
  </si>
  <si>
    <t xml:space="preserve">&lt;=Dcr 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</si>
</sst>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00"/>
    <numFmt numFmtId="190" formatCode="[$-408]dddd\,\ d\ mmmm\ yyyy"/>
    <numFmt numFmtId="191" formatCode="[$-408]d\-mmm;@"/>
    <numFmt numFmtId="192" formatCode="d/m/yyyy;@"/>
    <numFmt numFmtId="193" formatCode="[$-408]mmm\-yy;@"/>
    <numFmt numFmtId="194" formatCode="[$-409]mmm\-yy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"/>
    <numFmt numFmtId="200" formatCode="&quot;Ναι&quot;;&quot;Ναι&quot;;&quot;'Οχι&quot;"/>
    <numFmt numFmtId="201" formatCode="&quot;Αληθές&quot;;&quot;Αληθές&quot;;&quot;Ψευδές&quot;"/>
    <numFmt numFmtId="202" formatCode="&quot;Ενεργοποίηση&quot;;&quot;Ενεργοποίηση&quot;;&quot;Απενεργοποίηση&quot;"/>
    <numFmt numFmtId="203" formatCode="0.0000"/>
    <numFmt numFmtId="204" formatCode="0.000000000000000"/>
    <numFmt numFmtId="205" formatCode="0.00000"/>
    <numFmt numFmtId="206" formatCode="0.000000000000"/>
    <numFmt numFmtId="207" formatCode="0.0000000000"/>
    <numFmt numFmtId="208" formatCode="0.000000000E+00"/>
    <numFmt numFmtId="209" formatCode="0.000000000"/>
  </numFmts>
  <fonts count="43">
    <font>
      <sz val="10"/>
      <name val="Arial"/>
      <family val="0"/>
    </font>
    <font>
      <vertAlign val="superscript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31"/>
  <sheetViews>
    <sheetView zoomScalePageLayoutView="0" workbookViewId="0" topLeftCell="A1">
      <selection activeCell="F25" sqref="F25"/>
    </sheetView>
  </sheetViews>
  <sheetFormatPr defaultColWidth="9.140625" defaultRowHeight="12.75"/>
  <cols>
    <col min="2" max="2" width="16.00390625" style="0" customWidth="1"/>
    <col min="3" max="3" width="7.7109375" style="0" customWidth="1"/>
    <col min="4" max="4" width="13.28125" style="0" customWidth="1"/>
    <col min="5" max="5" width="15.00390625" style="0" customWidth="1"/>
    <col min="6" max="6" width="18.140625" style="0" customWidth="1"/>
    <col min="7" max="7" width="14.140625" style="0" customWidth="1"/>
    <col min="8" max="9" width="14.28125" style="0" customWidth="1"/>
    <col min="10" max="10" width="12.7109375" style="0" customWidth="1"/>
    <col min="11" max="11" width="12.8515625" style="0" customWidth="1"/>
    <col min="12" max="12" width="14.28125" style="0" customWidth="1"/>
    <col min="13" max="13" width="24.00390625" style="0" customWidth="1"/>
    <col min="16" max="16" width="11.28125" style="0" customWidth="1"/>
    <col min="18" max="18" width="15.28125" style="0" customWidth="1"/>
    <col min="19" max="19" width="13.8515625" style="0" customWidth="1"/>
    <col min="20" max="20" width="16.140625" style="0" customWidth="1"/>
    <col min="21" max="21" width="16.28125" style="0" customWidth="1"/>
    <col min="22" max="22" width="15.421875" style="0" customWidth="1"/>
    <col min="23" max="23" width="13.00390625" style="0" customWidth="1"/>
    <col min="24" max="24" width="14.28125" style="0" customWidth="1"/>
    <col min="27" max="27" width="15.8515625" style="0" customWidth="1"/>
    <col min="29" max="29" width="10.8515625" style="0" customWidth="1"/>
    <col min="30" max="30" width="16.140625" style="0" customWidth="1"/>
    <col min="31" max="31" width="11.8515625" style="0" customWidth="1"/>
    <col min="32" max="32" width="13.140625" style="0" customWidth="1"/>
    <col min="33" max="33" width="13.00390625" style="0" customWidth="1"/>
  </cols>
  <sheetData>
    <row r="2" spans="4:14" ht="12.75">
      <c r="D2" s="24" t="s">
        <v>29</v>
      </c>
      <c r="E2" s="25"/>
      <c r="F2" s="25"/>
      <c r="G2" s="25"/>
      <c r="H2" s="25"/>
      <c r="I2" s="23"/>
      <c r="J2" s="23"/>
      <c r="K2" s="23"/>
      <c r="N2" s="3"/>
    </row>
    <row r="3" spans="1:35" ht="27">
      <c r="A3" s="7" t="s">
        <v>0</v>
      </c>
      <c r="B3" s="5" t="s">
        <v>21</v>
      </c>
      <c r="C3" s="7" t="s">
        <v>22</v>
      </c>
      <c r="D3" s="5" t="s">
        <v>34</v>
      </c>
      <c r="E3" s="12" t="s">
        <v>35</v>
      </c>
      <c r="F3" s="12" t="s">
        <v>31</v>
      </c>
      <c r="G3" s="12" t="s">
        <v>32</v>
      </c>
      <c r="H3" s="12" t="s">
        <v>33</v>
      </c>
      <c r="J3" s="12"/>
      <c r="K3" s="12"/>
      <c r="L3" s="12"/>
      <c r="M3" s="8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12.75">
      <c r="A4" t="s">
        <v>1</v>
      </c>
      <c r="B4" s="4">
        <v>7094986560</v>
      </c>
      <c r="C4">
        <v>1</v>
      </c>
      <c r="D4">
        <f>18889666560</f>
        <v>18889666560</v>
      </c>
      <c r="E4">
        <f>C4/(D$25+1)</f>
        <v>0.047619047619047616</v>
      </c>
      <c r="F4">
        <f>1-E4</f>
        <v>0.9523809523809523</v>
      </c>
      <c r="G4">
        <f>NORMDIST(D4,$D$26,$D$27,TRUE)</f>
        <v>0.9878907471374664</v>
      </c>
      <c r="H4">
        <f>ABS(G4-F4)</f>
        <v>0.03550979475651406</v>
      </c>
      <c r="P4" s="14"/>
      <c r="Q4" s="22"/>
      <c r="R4" s="22"/>
      <c r="S4" s="22"/>
      <c r="T4" s="26"/>
      <c r="U4" s="26"/>
      <c r="V4" s="26"/>
      <c r="W4" s="22"/>
      <c r="X4" s="14"/>
      <c r="Y4" s="14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1:35" ht="12.75">
      <c r="A5" t="s">
        <v>2</v>
      </c>
      <c r="B5">
        <v>7304843520</v>
      </c>
      <c r="C5">
        <v>2</v>
      </c>
      <c r="D5">
        <f>17785872000</f>
        <v>17785872000</v>
      </c>
      <c r="E5">
        <f>C5/(D$25+1)</f>
        <v>0.09523809523809523</v>
      </c>
      <c r="F5">
        <f>1-E5</f>
        <v>0.9047619047619048</v>
      </c>
      <c r="G5">
        <f>NORMDIST(D5,$D$26,$D$27,TRUE)</f>
        <v>0.9775767387406499</v>
      </c>
      <c r="H5">
        <f>ABS(G5-F5)</f>
        <v>0.07281483397874511</v>
      </c>
      <c r="P5" s="14"/>
      <c r="Q5" s="22"/>
      <c r="R5" s="9"/>
      <c r="S5" s="9"/>
      <c r="T5" s="15"/>
      <c r="U5" s="15"/>
      <c r="V5" s="15"/>
      <c r="W5" s="18"/>
      <c r="X5" s="16"/>
      <c r="Y5" s="14"/>
      <c r="Z5" s="22"/>
      <c r="AA5" s="9"/>
      <c r="AB5" s="9"/>
      <c r="AC5" s="9"/>
      <c r="AD5" s="15"/>
      <c r="AE5" s="13"/>
      <c r="AF5" s="15"/>
      <c r="AG5" s="18"/>
      <c r="AH5" s="16"/>
      <c r="AI5" s="14"/>
    </row>
    <row r="6" spans="1:35" ht="12.75">
      <c r="A6" t="s">
        <v>3</v>
      </c>
      <c r="B6">
        <v>7507235520</v>
      </c>
      <c r="C6">
        <v>3</v>
      </c>
      <c r="D6">
        <f>16482545280</f>
        <v>16482545280</v>
      </c>
      <c r="E6">
        <f>C6/(D$25+1)</f>
        <v>0.14285714285714285</v>
      </c>
      <c r="F6">
        <f>1-E6</f>
        <v>0.8571428571428572</v>
      </c>
      <c r="G6">
        <f>NORMDIST(D6,$D$26,$D$27,TRUE)</f>
        <v>0.9567160846452212</v>
      </c>
      <c r="H6">
        <f>ABS(G6-F6)</f>
        <v>0.09957322750236397</v>
      </c>
      <c r="P6" s="14"/>
      <c r="Q6" s="14"/>
      <c r="R6" s="14"/>
      <c r="S6" s="14"/>
      <c r="T6" s="6"/>
      <c r="U6" s="6"/>
      <c r="V6" s="6"/>
      <c r="W6" s="20"/>
      <c r="X6" s="6"/>
      <c r="Y6" s="14"/>
      <c r="Z6" s="14"/>
      <c r="AA6" s="14"/>
      <c r="AB6" s="14"/>
      <c r="AC6" s="14"/>
      <c r="AD6" s="14"/>
      <c r="AE6" s="14"/>
      <c r="AF6" s="14"/>
      <c r="AG6" s="19"/>
      <c r="AH6" s="14"/>
      <c r="AI6" s="14"/>
    </row>
    <row r="7" spans="1:35" ht="12.75">
      <c r="A7" t="s">
        <v>4</v>
      </c>
      <c r="B7">
        <v>6328005120</v>
      </c>
      <c r="C7">
        <v>4</v>
      </c>
      <c r="D7">
        <f>14470807680</f>
        <v>14470807680</v>
      </c>
      <c r="E7">
        <f>C7/(D$25+1)</f>
        <v>0.19047619047619047</v>
      </c>
      <c r="F7">
        <f>1-E7</f>
        <v>0.8095238095238095</v>
      </c>
      <c r="G7">
        <f>NORMDIST(D7,$D$26,$D$27,TRUE)</f>
        <v>0.896634230270147</v>
      </c>
      <c r="H7">
        <f>ABS(G7-F7)</f>
        <v>0.08711042074633746</v>
      </c>
      <c r="P7" s="14"/>
      <c r="Q7" s="14"/>
      <c r="R7" s="14"/>
      <c r="S7" s="14"/>
      <c r="T7" s="6"/>
      <c r="U7" s="6"/>
      <c r="V7" s="6"/>
      <c r="W7" s="20"/>
      <c r="X7" s="6"/>
      <c r="Y7" s="14"/>
      <c r="Z7" s="14"/>
      <c r="AA7" s="14"/>
      <c r="AB7" s="14"/>
      <c r="AC7" s="14"/>
      <c r="AD7" s="14"/>
      <c r="AE7" s="14"/>
      <c r="AF7" s="14"/>
      <c r="AG7" s="19"/>
      <c r="AH7" s="14"/>
      <c r="AI7" s="14"/>
    </row>
    <row r="8" spans="1:35" ht="12.75">
      <c r="A8" t="s">
        <v>5</v>
      </c>
      <c r="B8">
        <v>5316649920</v>
      </c>
      <c r="C8">
        <v>5</v>
      </c>
      <c r="D8">
        <f>11640922560</f>
        <v>11640922560</v>
      </c>
      <c r="E8">
        <f>C8/(D$25+1)</f>
        <v>0.23809523809523808</v>
      </c>
      <c r="F8">
        <f>1-E8</f>
        <v>0.7619047619047619</v>
      </c>
      <c r="G8">
        <f>NORMDIST(D8,$D$26,$D$27,TRUE)</f>
        <v>0.7349752698439523</v>
      </c>
      <c r="H8">
        <f>ABS(G8-F8)</f>
        <v>0.026929492060809523</v>
      </c>
      <c r="P8" s="14"/>
      <c r="Q8" s="14"/>
      <c r="R8" s="14"/>
      <c r="S8" s="14"/>
      <c r="T8" s="6"/>
      <c r="U8" s="6"/>
      <c r="V8" s="6"/>
      <c r="W8" s="20"/>
      <c r="X8" s="6"/>
      <c r="Y8" s="14"/>
      <c r="Z8" s="14"/>
      <c r="AA8" s="14"/>
      <c r="AB8" s="14"/>
      <c r="AC8" s="14"/>
      <c r="AD8" s="14"/>
      <c r="AE8" s="14"/>
      <c r="AF8" s="14"/>
      <c r="AG8" s="19"/>
      <c r="AH8" s="14"/>
      <c r="AI8" s="14"/>
    </row>
    <row r="9" spans="1:35" ht="12.75">
      <c r="A9" t="s">
        <v>6</v>
      </c>
      <c r="B9">
        <v>7262326080</v>
      </c>
      <c r="C9">
        <v>6</v>
      </c>
      <c r="D9">
        <f>8324570880</f>
        <v>8324570880</v>
      </c>
      <c r="E9">
        <f>C9/(D$25+1)</f>
        <v>0.2857142857142857</v>
      </c>
      <c r="F9">
        <f>1-E9</f>
        <v>0.7142857142857143</v>
      </c>
      <c r="G9">
        <f>NORMDIST(D9,$D$26,$D$27,TRUE)</f>
        <v>0.4538875347146123</v>
      </c>
      <c r="H9">
        <f>ABS(G9-F9)</f>
        <v>0.260398179571102</v>
      </c>
      <c r="P9" s="14"/>
      <c r="Q9" s="14"/>
      <c r="R9" s="14"/>
      <c r="S9" s="14"/>
      <c r="T9" s="6"/>
      <c r="U9" s="6"/>
      <c r="V9" s="6"/>
      <c r="W9" s="20"/>
      <c r="X9" s="6"/>
      <c r="Y9" s="14"/>
      <c r="Z9" s="14"/>
      <c r="AA9" s="14"/>
      <c r="AB9" s="14"/>
      <c r="AC9" s="14"/>
      <c r="AD9" s="14"/>
      <c r="AE9" s="14"/>
      <c r="AF9" s="14"/>
      <c r="AG9" s="19"/>
      <c r="AH9" s="14"/>
      <c r="AI9" s="14"/>
    </row>
    <row r="10" spans="1:35" ht="12.75">
      <c r="A10" t="s">
        <v>7</v>
      </c>
      <c r="B10">
        <v>6173064000</v>
      </c>
      <c r="C10">
        <v>7</v>
      </c>
      <c r="D10">
        <f>8211248640</f>
        <v>8211248640</v>
      </c>
      <c r="E10">
        <f>C10/(D$25+1)</f>
        <v>0.3333333333333333</v>
      </c>
      <c r="F10">
        <f>1-E10</f>
        <v>0.6666666666666667</v>
      </c>
      <c r="G10">
        <f>NORMDIST(D10,$D$26,$D$27,TRUE)</f>
        <v>0.44383196458720153</v>
      </c>
      <c r="H10">
        <f>ABS(G10-F10)</f>
        <v>0.2228347020794652</v>
      </c>
      <c r="P10" s="14"/>
      <c r="Q10" s="14"/>
      <c r="R10" s="14"/>
      <c r="S10" s="14"/>
      <c r="T10" s="6"/>
      <c r="U10" s="6"/>
      <c r="V10" s="6"/>
      <c r="W10" s="20"/>
      <c r="X10" s="6"/>
      <c r="Y10" s="14"/>
      <c r="Z10" s="14"/>
      <c r="AA10" s="14"/>
      <c r="AB10" s="14"/>
      <c r="AC10" s="14"/>
      <c r="AD10" s="14"/>
      <c r="AE10" s="14"/>
      <c r="AF10" s="14"/>
      <c r="AG10" s="19"/>
      <c r="AH10" s="14"/>
      <c r="AI10" s="14"/>
    </row>
    <row r="11" spans="1:35" ht="12.75">
      <c r="A11" t="s">
        <v>8</v>
      </c>
      <c r="B11">
        <v>5462467200</v>
      </c>
      <c r="C11">
        <v>8</v>
      </c>
      <c r="D11">
        <f>7507235520</f>
        <v>7507235520</v>
      </c>
      <c r="E11">
        <f>C11/(D$25+1)</f>
        <v>0.38095238095238093</v>
      </c>
      <c r="F11">
        <f>1-E11</f>
        <v>0.6190476190476191</v>
      </c>
      <c r="G11">
        <f>NORMDIST(D11,$D$26,$D$27,TRUE)</f>
        <v>0.3824114376059037</v>
      </c>
      <c r="H11">
        <f>ABS(G11-F11)</f>
        <v>0.2366361814417154</v>
      </c>
      <c r="P11" s="14"/>
      <c r="Q11" s="14"/>
      <c r="R11" s="14"/>
      <c r="S11" s="14"/>
      <c r="T11" s="6"/>
      <c r="U11" s="6"/>
      <c r="V11" s="6"/>
      <c r="W11" s="20"/>
      <c r="X11" s="6"/>
      <c r="Y11" s="14"/>
      <c r="Z11" s="14"/>
      <c r="AA11" s="14"/>
      <c r="AB11" s="14"/>
      <c r="AC11" s="14"/>
      <c r="AD11" s="14"/>
      <c r="AE11" s="14"/>
      <c r="AF11" s="14"/>
      <c r="AG11" s="19"/>
      <c r="AH11" s="14"/>
      <c r="AI11" s="14"/>
    </row>
    <row r="12" spans="1:35" ht="12.75">
      <c r="A12" t="s">
        <v>9</v>
      </c>
      <c r="B12">
        <v>4164687360</v>
      </c>
      <c r="C12">
        <v>9</v>
      </c>
      <c r="D12">
        <f>7304843520</f>
        <v>7304843520</v>
      </c>
      <c r="E12">
        <f>C12/(D$25+1)</f>
        <v>0.42857142857142855</v>
      </c>
      <c r="F12">
        <f>1-E12</f>
        <v>0.5714285714285714</v>
      </c>
      <c r="G12">
        <f>NORMDIST(D12,$D$26,$D$27,TRUE)</f>
        <v>0.36521819117077137</v>
      </c>
      <c r="H12">
        <f>ABS(G12-F12)</f>
        <v>0.20621038025780003</v>
      </c>
      <c r="P12" s="14"/>
      <c r="Q12" s="14"/>
      <c r="R12" s="14"/>
      <c r="S12" s="14"/>
      <c r="T12" s="6"/>
      <c r="U12" s="6"/>
      <c r="V12" s="6"/>
      <c r="W12" s="20"/>
      <c r="X12" s="6"/>
      <c r="Y12" s="14"/>
      <c r="Z12" s="14"/>
      <c r="AA12" s="14"/>
      <c r="AB12" s="14"/>
      <c r="AC12" s="14"/>
      <c r="AD12" s="14"/>
      <c r="AE12" s="14"/>
      <c r="AF12" s="14"/>
      <c r="AG12" s="19"/>
      <c r="AH12" s="14"/>
      <c r="AI12" s="14"/>
    </row>
    <row r="13" spans="1:35" ht="12.75">
      <c r="A13" t="s">
        <v>10</v>
      </c>
      <c r="B13">
        <v>8324570880</v>
      </c>
      <c r="C13">
        <v>10</v>
      </c>
      <c r="D13">
        <f>7262326080</f>
        <v>7262326080</v>
      </c>
      <c r="E13">
        <f>C13/(D$25+1)</f>
        <v>0.47619047619047616</v>
      </c>
      <c r="F13">
        <f>1-E13</f>
        <v>0.5238095238095238</v>
      </c>
      <c r="G13">
        <f>NORMDIST(D13,$D$26,$D$27,TRUE)</f>
        <v>0.3616391964302259</v>
      </c>
      <c r="H13">
        <f>ABS(G13-F13)</f>
        <v>0.16217032737929793</v>
      </c>
      <c r="P13" s="14"/>
      <c r="Q13" s="14"/>
      <c r="R13" s="14"/>
      <c r="S13" s="14"/>
      <c r="T13" s="6"/>
      <c r="U13" s="6"/>
      <c r="V13" s="6"/>
      <c r="W13" s="20"/>
      <c r="X13" s="6"/>
      <c r="Y13" s="14"/>
      <c r="Z13" s="14"/>
      <c r="AA13" s="14"/>
      <c r="AB13" s="14"/>
      <c r="AC13" s="14"/>
      <c r="AD13" s="14"/>
      <c r="AE13" s="14"/>
      <c r="AF13" s="14"/>
      <c r="AG13" s="19"/>
      <c r="AH13" s="14"/>
      <c r="AI13" s="14"/>
    </row>
    <row r="14" spans="1:35" ht="12.75">
      <c r="A14" t="s">
        <v>11</v>
      </c>
      <c r="B14">
        <v>11640922560</v>
      </c>
      <c r="C14">
        <v>11</v>
      </c>
      <c r="D14">
        <f>7094986560</f>
        <v>7094986560</v>
      </c>
      <c r="E14">
        <f>C14/(D$25+1)</f>
        <v>0.5238095238095238</v>
      </c>
      <c r="F14">
        <f>1-E14</f>
        <v>0.47619047619047616</v>
      </c>
      <c r="G14">
        <f>NORMDIST(D14,$D$26,$D$27,TRUE)</f>
        <v>0.34767288666376034</v>
      </c>
      <c r="H14">
        <f>ABS(G14-F14)</f>
        <v>0.12851758952671583</v>
      </c>
      <c r="P14" s="14"/>
      <c r="Q14" s="14"/>
      <c r="R14" s="14"/>
      <c r="S14" s="14"/>
      <c r="T14" s="6"/>
      <c r="U14" s="6"/>
      <c r="V14" s="6"/>
      <c r="W14" s="20"/>
      <c r="X14" s="6"/>
      <c r="Y14" s="14"/>
      <c r="Z14" s="14"/>
      <c r="AA14" s="14"/>
      <c r="AB14" s="14"/>
      <c r="AC14" s="14"/>
      <c r="AD14" s="14"/>
      <c r="AE14" s="14"/>
      <c r="AF14" s="14"/>
      <c r="AG14" s="19"/>
      <c r="AH14" s="14"/>
      <c r="AI14" s="14"/>
    </row>
    <row r="15" spans="1:35" ht="12.75">
      <c r="A15" t="s">
        <v>12</v>
      </c>
      <c r="B15">
        <v>16482545280</v>
      </c>
      <c r="C15">
        <v>12</v>
      </c>
      <c r="D15">
        <f>6901277760</f>
        <v>6901277760</v>
      </c>
      <c r="E15">
        <f>C15/(D$25+1)</f>
        <v>0.5714285714285714</v>
      </c>
      <c r="F15">
        <f>1-E15</f>
        <v>0.4285714285714286</v>
      </c>
      <c r="G15">
        <f>NORMDIST(D15,$D$26,$D$27,TRUE)</f>
        <v>0.3317612699730836</v>
      </c>
      <c r="H15">
        <f>ABS(G15-F15)</f>
        <v>0.09681015859834502</v>
      </c>
      <c r="P15" s="14"/>
      <c r="Q15" s="14"/>
      <c r="R15" s="14"/>
      <c r="S15" s="14"/>
      <c r="T15" s="6"/>
      <c r="U15" s="6"/>
      <c r="V15" s="6"/>
      <c r="W15" s="20"/>
      <c r="X15" s="6"/>
      <c r="Y15" s="14"/>
      <c r="Z15" s="14"/>
      <c r="AA15" s="14"/>
      <c r="AB15" s="14"/>
      <c r="AC15" s="14"/>
      <c r="AD15" s="14"/>
      <c r="AE15" s="14"/>
      <c r="AF15" s="14"/>
      <c r="AG15" s="19"/>
      <c r="AH15" s="14"/>
      <c r="AI15" s="14"/>
    </row>
    <row r="16" spans="1:35" ht="12.75">
      <c r="A16" t="s">
        <v>13</v>
      </c>
      <c r="B16">
        <v>14470807680</v>
      </c>
      <c r="C16">
        <v>13</v>
      </c>
      <c r="D16">
        <f>6836901120</f>
        <v>6836901120</v>
      </c>
      <c r="E16">
        <f>C16/(D$25+1)</f>
        <v>0.6190476190476191</v>
      </c>
      <c r="F16">
        <f>1-E16</f>
        <v>0.38095238095238093</v>
      </c>
      <c r="G16">
        <f>NORMDIST(D16,$D$26,$D$27,TRUE)</f>
        <v>0.3265380116822939</v>
      </c>
      <c r="H16">
        <f>ABS(G16-F16)</f>
        <v>0.054414369270087026</v>
      </c>
      <c r="P16" s="14"/>
      <c r="Q16" s="14"/>
      <c r="R16" s="14"/>
      <c r="S16" s="14"/>
      <c r="T16" s="6"/>
      <c r="U16" s="6"/>
      <c r="V16" s="6"/>
      <c r="W16" s="20"/>
      <c r="X16" s="6"/>
      <c r="Y16" s="14"/>
      <c r="Z16" s="14"/>
      <c r="AA16" s="14"/>
      <c r="AB16" s="14"/>
      <c r="AC16" s="14"/>
      <c r="AD16" s="14"/>
      <c r="AE16" s="14"/>
      <c r="AF16" s="14"/>
      <c r="AG16" s="19"/>
      <c r="AH16" s="14"/>
      <c r="AI16" s="14"/>
    </row>
    <row r="17" spans="1:35" ht="12.75">
      <c r="A17" t="s">
        <v>14</v>
      </c>
      <c r="B17">
        <v>6836901120</v>
      </c>
      <c r="C17">
        <v>14</v>
      </c>
      <c r="D17">
        <f>6328005120</f>
        <v>6328005120</v>
      </c>
      <c r="E17">
        <f>C17/(D$25+1)</f>
        <v>0.6666666666666666</v>
      </c>
      <c r="F17">
        <f>1-E17</f>
        <v>0.33333333333333337</v>
      </c>
      <c r="G17">
        <f>NORMDIST(D17,$D$26,$D$27,TRUE)</f>
        <v>0.2865043879434352</v>
      </c>
      <c r="H17">
        <f>ABS(G17-F17)</f>
        <v>0.04682894538989818</v>
      </c>
      <c r="P17" s="14"/>
      <c r="Q17" s="14"/>
      <c r="R17" s="14"/>
      <c r="S17" s="14"/>
      <c r="T17" s="6"/>
      <c r="U17" s="6"/>
      <c r="V17" s="6"/>
      <c r="W17" s="20"/>
      <c r="X17" s="6"/>
      <c r="Y17" s="14"/>
      <c r="Z17" s="14"/>
      <c r="AA17" s="14"/>
      <c r="AB17" s="14"/>
      <c r="AC17" s="14"/>
      <c r="AD17" s="14"/>
      <c r="AE17" s="14"/>
      <c r="AF17" s="14"/>
      <c r="AG17" s="19"/>
      <c r="AH17" s="14"/>
      <c r="AI17" s="14"/>
    </row>
    <row r="18" spans="1:35" ht="12.75">
      <c r="A18" t="s">
        <v>15</v>
      </c>
      <c r="B18">
        <v>5134008960</v>
      </c>
      <c r="C18">
        <v>15</v>
      </c>
      <c r="D18">
        <f>6173064000</f>
        <v>6173064000</v>
      </c>
      <c r="E18">
        <f>C18/(D$25+1)</f>
        <v>0.7142857142857143</v>
      </c>
      <c r="F18">
        <f>1-E18</f>
        <v>0.2857142857142857</v>
      </c>
      <c r="G18">
        <f>NORMDIST(D18,$D$26,$D$27,TRUE)</f>
        <v>0.2747947566610235</v>
      </c>
      <c r="H18">
        <f>ABS(G18-F18)</f>
        <v>0.010919529053262211</v>
      </c>
      <c r="P18" s="14"/>
      <c r="Q18" s="14"/>
      <c r="R18" s="14"/>
      <c r="S18" s="14"/>
      <c r="T18" s="6"/>
      <c r="U18" s="6"/>
      <c r="V18" s="6"/>
      <c r="W18" s="20"/>
      <c r="X18" s="6"/>
      <c r="Y18" s="14"/>
      <c r="Z18" s="14"/>
      <c r="AA18" s="14"/>
      <c r="AB18" s="14"/>
      <c r="AC18" s="14"/>
      <c r="AD18" s="14"/>
      <c r="AE18" s="14"/>
      <c r="AF18" s="14"/>
      <c r="AG18" s="19"/>
      <c r="AH18" s="14"/>
      <c r="AI18" s="14"/>
    </row>
    <row r="19" spans="1:35" ht="12.75">
      <c r="A19" t="s">
        <v>16</v>
      </c>
      <c r="B19">
        <v>5529971520</v>
      </c>
      <c r="C19">
        <v>16</v>
      </c>
      <c r="D19">
        <f>5529971520</f>
        <v>5529971520</v>
      </c>
      <c r="E19">
        <f>C19/(D$25+1)</f>
        <v>0.7619047619047619</v>
      </c>
      <c r="F19">
        <f>1-E19</f>
        <v>0.23809523809523814</v>
      </c>
      <c r="G19">
        <f>NORMDIST(D19,$D$26,$D$27,TRUE)</f>
        <v>0.22886039040931816</v>
      </c>
      <c r="H19">
        <f>ABS(G19-F19)</f>
        <v>0.009234847685919978</v>
      </c>
      <c r="P19" s="14"/>
      <c r="Q19" s="14"/>
      <c r="R19" s="14"/>
      <c r="S19" s="14"/>
      <c r="T19" s="6"/>
      <c r="U19" s="6"/>
      <c r="V19" s="6"/>
      <c r="W19" s="20"/>
      <c r="X19" s="6"/>
      <c r="Y19" s="14"/>
      <c r="Z19" s="14"/>
      <c r="AA19" s="14"/>
      <c r="AB19" s="14"/>
      <c r="AC19" s="14"/>
      <c r="AD19" s="14"/>
      <c r="AE19" s="14"/>
      <c r="AF19" s="14"/>
      <c r="AG19" s="19"/>
      <c r="AH19" s="14"/>
      <c r="AI19" s="14"/>
    </row>
    <row r="20" spans="1:35" ht="12.75">
      <c r="A20" t="s">
        <v>17</v>
      </c>
      <c r="B20">
        <v>8211248640</v>
      </c>
      <c r="C20">
        <v>17</v>
      </c>
      <c r="D20">
        <f>5462467200</f>
        <v>5462467200</v>
      </c>
      <c r="E20">
        <f>C20/(D$25+1)</f>
        <v>0.8095238095238095</v>
      </c>
      <c r="F20">
        <f>1-E20</f>
        <v>0.19047619047619047</v>
      </c>
      <c r="G20">
        <f>NORMDIST(D20,$D$26,$D$27,TRUE)</f>
        <v>0.22430192095279802</v>
      </c>
      <c r="H20">
        <f>ABS(G20-F20)</f>
        <v>0.03382573047660756</v>
      </c>
      <c r="P20" s="14"/>
      <c r="Q20" s="14"/>
      <c r="R20" s="14"/>
      <c r="S20" s="14"/>
      <c r="T20" s="6"/>
      <c r="U20" s="6"/>
      <c r="V20" s="6"/>
      <c r="W20" s="20"/>
      <c r="X20" s="6"/>
      <c r="Y20" s="14"/>
      <c r="Z20" s="14"/>
      <c r="AA20" s="14"/>
      <c r="AB20" s="14"/>
      <c r="AC20" s="14"/>
      <c r="AD20" s="14"/>
      <c r="AE20" s="14"/>
      <c r="AF20" s="14"/>
      <c r="AG20" s="19"/>
      <c r="AH20" s="14"/>
      <c r="AI20" s="14"/>
    </row>
    <row r="21" spans="1:35" ht="12.75">
      <c r="A21" t="s">
        <v>18</v>
      </c>
      <c r="B21">
        <v>17785872000</v>
      </c>
      <c r="C21">
        <v>18</v>
      </c>
      <c r="D21">
        <f>5316649920</f>
        <v>5316649920</v>
      </c>
      <c r="E21">
        <f>C21/(D$25+1)</f>
        <v>0.8571428571428571</v>
      </c>
      <c r="F21">
        <f>1-E21</f>
        <v>0.1428571428571429</v>
      </c>
      <c r="G21">
        <f>NORMDIST(D21,$D$26,$D$27,TRUE)</f>
        <v>0.2146331168431313</v>
      </c>
      <c r="H21">
        <f>ABS(G21-F21)</f>
        <v>0.0717759739859884</v>
      </c>
      <c r="P21" s="14"/>
      <c r="Q21" s="14"/>
      <c r="R21" s="14"/>
      <c r="S21" s="14"/>
      <c r="T21" s="6"/>
      <c r="U21" s="6"/>
      <c r="V21" s="6"/>
      <c r="W21" s="20"/>
      <c r="X21" s="6"/>
      <c r="Y21" s="14"/>
      <c r="Z21" s="14"/>
      <c r="AA21" s="14"/>
      <c r="AB21" s="14"/>
      <c r="AC21" s="14"/>
      <c r="AD21" s="14"/>
      <c r="AE21" s="14"/>
      <c r="AF21" s="14"/>
      <c r="AG21" s="19"/>
      <c r="AH21" s="14"/>
      <c r="AI21" s="14"/>
    </row>
    <row r="22" spans="1:35" ht="12.75">
      <c r="A22" t="s">
        <v>19</v>
      </c>
      <c r="B22">
        <v>18889666560</v>
      </c>
      <c r="C22">
        <v>19</v>
      </c>
      <c r="D22">
        <f>5134008960</f>
        <v>5134008960</v>
      </c>
      <c r="E22">
        <f>C22/(D$25+1)</f>
        <v>0.9047619047619048</v>
      </c>
      <c r="F22">
        <f>1-E22</f>
        <v>0.09523809523809523</v>
      </c>
      <c r="G22">
        <f>NORMDIST(D22,$D$26,$D$27,TRUE)</f>
        <v>0.20287109059251984</v>
      </c>
      <c r="H22">
        <f>ABS(G22-F22)</f>
        <v>0.10763299535442461</v>
      </c>
      <c r="P22" s="14"/>
      <c r="Q22" s="14"/>
      <c r="R22" s="14"/>
      <c r="S22" s="14"/>
      <c r="T22" s="6"/>
      <c r="U22" s="6"/>
      <c r="V22" s="6"/>
      <c r="W22" s="20"/>
      <c r="X22" s="6"/>
      <c r="Y22" s="14"/>
      <c r="Z22" s="14"/>
      <c r="AA22" s="14"/>
      <c r="AB22" s="14"/>
      <c r="AC22" s="14"/>
      <c r="AD22" s="14"/>
      <c r="AE22" s="14"/>
      <c r="AF22" s="14"/>
      <c r="AG22" s="19"/>
      <c r="AH22" s="14"/>
      <c r="AI22" s="14"/>
    </row>
    <row r="23" spans="1:35" ht="12.75">
      <c r="A23" t="s">
        <v>20</v>
      </c>
      <c r="B23">
        <v>6901277760</v>
      </c>
      <c r="C23">
        <v>20</v>
      </c>
      <c r="D23">
        <f>4164687360</f>
        <v>4164687360</v>
      </c>
      <c r="E23">
        <f>C23/(D$25+1)</f>
        <v>0.9523809523809523</v>
      </c>
      <c r="F23">
        <f>1-E23</f>
        <v>0.04761904761904767</v>
      </c>
      <c r="G23">
        <f>NORMDIST(D23,$D$26,$D$27,TRUE)</f>
        <v>0.14713400555282571</v>
      </c>
      <c r="H23">
        <f>ABS(G23-F23)</f>
        <v>0.09951495793377804</v>
      </c>
      <c r="P23" s="14"/>
      <c r="Q23" s="14"/>
      <c r="R23" s="14"/>
      <c r="S23" s="14"/>
      <c r="T23" s="6"/>
      <c r="U23" s="6"/>
      <c r="V23" s="6"/>
      <c r="W23" s="20"/>
      <c r="X23" s="6"/>
      <c r="Y23" s="14"/>
      <c r="Z23" s="14"/>
      <c r="AA23" s="14"/>
      <c r="AB23" s="14"/>
      <c r="AC23" s="14"/>
      <c r="AD23" s="14"/>
      <c r="AE23" s="14"/>
      <c r="AF23" s="14"/>
      <c r="AG23" s="19"/>
      <c r="AH23" s="14"/>
      <c r="AI23" s="14"/>
    </row>
    <row r="24" spans="16:35" ht="12.75">
      <c r="P24" s="14"/>
      <c r="Q24" s="14"/>
      <c r="R24" s="14"/>
      <c r="S24" s="14"/>
      <c r="T24" s="6"/>
      <c r="U24" s="6"/>
      <c r="V24" s="6"/>
      <c r="W24" s="20"/>
      <c r="X24" s="6"/>
      <c r="Y24" s="14"/>
      <c r="Z24" s="14"/>
      <c r="AA24" s="14"/>
      <c r="AB24" s="14"/>
      <c r="AC24" s="14"/>
      <c r="AD24" s="14"/>
      <c r="AE24" s="14"/>
      <c r="AF24" s="14"/>
      <c r="AG24" s="19"/>
      <c r="AH24" s="14"/>
      <c r="AI24" s="14"/>
    </row>
    <row r="25" spans="3:35" ht="12.75">
      <c r="C25" s="10" t="s">
        <v>23</v>
      </c>
      <c r="D25">
        <v>20</v>
      </c>
      <c r="E25" s="2" t="s">
        <v>26</v>
      </c>
      <c r="F25" s="2">
        <f>MAX(H4:H23)</f>
        <v>0.260398179571102</v>
      </c>
      <c r="G25" s="2"/>
      <c r="H25" s="11" t="s">
        <v>28</v>
      </c>
      <c r="P25" s="14"/>
      <c r="Q25" s="14"/>
      <c r="R25" s="14"/>
      <c r="S25" s="14"/>
      <c r="T25" s="6"/>
      <c r="U25" s="6"/>
      <c r="V25" s="6"/>
      <c r="W25" s="20"/>
      <c r="X25" s="6"/>
      <c r="Y25" s="14"/>
      <c r="Z25" s="14"/>
      <c r="AA25" s="14"/>
      <c r="AB25" s="14"/>
      <c r="AC25" s="14"/>
      <c r="AD25" s="14"/>
      <c r="AE25" s="14"/>
      <c r="AF25" s="14"/>
      <c r="AG25" s="19"/>
      <c r="AH25" s="14"/>
      <c r="AI25" s="14"/>
    </row>
    <row r="26" spans="3:35" ht="12.75">
      <c r="C26" s="1" t="s">
        <v>24</v>
      </c>
      <c r="D26">
        <f>AVERAGE(D4:D23)</f>
        <v>8841102912</v>
      </c>
      <c r="E26" t="s">
        <v>30</v>
      </c>
      <c r="P26" s="14"/>
      <c r="Q26" s="14"/>
      <c r="R26" s="14"/>
      <c r="S26" s="14"/>
      <c r="T26" s="6"/>
      <c r="U26" s="6"/>
      <c r="V26" s="6"/>
      <c r="W26" s="6"/>
      <c r="X26" s="6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3:35" ht="12.75">
      <c r="C27" s="1" t="s">
        <v>25</v>
      </c>
      <c r="D27">
        <f>STDEV(D4:D22)</f>
        <v>4458804890.153485</v>
      </c>
      <c r="E27" s="3" t="s">
        <v>27</v>
      </c>
      <c r="P27" s="14"/>
      <c r="Q27" s="14"/>
      <c r="R27" s="14"/>
      <c r="S27" s="14"/>
      <c r="T27" s="6"/>
      <c r="U27" s="17"/>
      <c r="V27" s="6"/>
      <c r="W27" s="17"/>
      <c r="X27" s="14"/>
      <c r="Y27" s="14"/>
      <c r="Z27" s="20"/>
      <c r="AA27" s="20"/>
      <c r="AB27" s="20"/>
      <c r="AC27" s="20"/>
      <c r="AD27" s="6"/>
      <c r="AE27" s="6"/>
      <c r="AF27" s="6"/>
      <c r="AG27" s="17"/>
      <c r="AH27" s="6"/>
      <c r="AI27" s="6"/>
    </row>
    <row r="28" spans="16:35" ht="12.75">
      <c r="P28" s="14"/>
      <c r="Q28" s="20"/>
      <c r="R28" s="20"/>
      <c r="S28" s="20"/>
      <c r="T28" s="20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6:35" ht="12.75">
      <c r="P29" s="14"/>
      <c r="Q29" s="14"/>
      <c r="R29" s="14"/>
      <c r="S29" s="14"/>
      <c r="T29" s="14"/>
      <c r="U29" s="14"/>
      <c r="V29" s="21"/>
      <c r="W29" s="21"/>
      <c r="X29" s="21"/>
      <c r="Y29" s="14"/>
      <c r="Z29" s="14"/>
      <c r="AA29" s="14"/>
      <c r="AB29" s="14"/>
      <c r="AC29" s="14"/>
      <c r="AD29" s="14"/>
      <c r="AE29" s="21"/>
      <c r="AF29" s="14"/>
      <c r="AG29" s="14"/>
      <c r="AH29" s="14"/>
      <c r="AI29" s="14"/>
    </row>
    <row r="30" spans="16:35" ht="12.75"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6:35" ht="12.75"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</sheetData>
  <sheetProtection/>
  <mergeCells count="3">
    <mergeCell ref="D2:H2"/>
    <mergeCell ref="T4:V4"/>
    <mergeCell ref="Z4:A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1"/>
  <sheetViews>
    <sheetView tabSelected="1" zoomScale="160" zoomScaleNormal="160" zoomScalePageLayoutView="0" workbookViewId="0" topLeftCell="A1">
      <selection activeCell="B4" sqref="A3:B4"/>
    </sheetView>
  </sheetViews>
  <sheetFormatPr defaultColWidth="9.140625" defaultRowHeight="12.75"/>
  <cols>
    <col min="2" max="2" width="19.28125" style="0" customWidth="1"/>
    <col min="3" max="3" width="7.7109375" style="0" customWidth="1"/>
    <col min="4" max="5" width="13.28125" style="0" customWidth="1"/>
    <col min="6" max="6" width="15.00390625" style="0" customWidth="1"/>
    <col min="7" max="7" width="18.140625" style="0" customWidth="1"/>
    <col min="8" max="8" width="14.140625" style="0" customWidth="1"/>
    <col min="9" max="10" width="14.28125" style="0" customWidth="1"/>
    <col min="11" max="11" width="12.7109375" style="0" customWidth="1"/>
    <col min="12" max="12" width="12.8515625" style="0" customWidth="1"/>
    <col min="13" max="13" width="14.28125" style="0" customWidth="1"/>
    <col min="14" max="14" width="24.00390625" style="0" customWidth="1"/>
    <col min="17" max="17" width="11.28125" style="0" customWidth="1"/>
    <col min="19" max="19" width="15.28125" style="0" customWidth="1"/>
    <col min="20" max="20" width="13.8515625" style="0" customWidth="1"/>
    <col min="21" max="21" width="16.140625" style="0" customWidth="1"/>
    <col min="22" max="22" width="16.28125" style="0" customWidth="1"/>
    <col min="23" max="23" width="15.421875" style="0" customWidth="1"/>
    <col min="24" max="24" width="13.00390625" style="0" customWidth="1"/>
    <col min="25" max="25" width="14.28125" style="0" customWidth="1"/>
    <col min="28" max="28" width="15.8515625" style="0" customWidth="1"/>
    <col min="30" max="30" width="10.8515625" style="0" customWidth="1"/>
    <col min="31" max="31" width="16.140625" style="0" customWidth="1"/>
    <col min="32" max="32" width="11.8515625" style="0" customWidth="1"/>
    <col min="33" max="33" width="13.140625" style="0" customWidth="1"/>
    <col min="34" max="34" width="13.00390625" style="0" customWidth="1"/>
  </cols>
  <sheetData>
    <row r="2" spans="4:15" ht="12.75">
      <c r="D2" s="24" t="s">
        <v>37</v>
      </c>
      <c r="E2" s="25"/>
      <c r="F2" s="25"/>
      <c r="G2" s="25"/>
      <c r="H2" s="25"/>
      <c r="I2" s="25"/>
      <c r="J2" s="23"/>
      <c r="K2" s="23"/>
      <c r="L2" s="23"/>
      <c r="O2" s="3"/>
    </row>
    <row r="3" spans="1:36" ht="27">
      <c r="A3" s="7"/>
      <c r="B3" s="5"/>
      <c r="C3" s="7" t="s">
        <v>22</v>
      </c>
      <c r="D3" s="5" t="s">
        <v>34</v>
      </c>
      <c r="E3" s="5" t="s">
        <v>36</v>
      </c>
      <c r="F3" s="12" t="s">
        <v>35</v>
      </c>
      <c r="G3" s="12" t="s">
        <v>31</v>
      </c>
      <c r="H3" s="12" t="s">
        <v>32</v>
      </c>
      <c r="I3" s="12" t="s">
        <v>33</v>
      </c>
      <c r="K3" s="12"/>
      <c r="L3" s="12"/>
      <c r="M3" s="12"/>
      <c r="N3" s="8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2:36" ht="12.75">
      <c r="B4" s="4"/>
      <c r="C4">
        <v>1</v>
      </c>
      <c r="D4">
        <v>18889666560</v>
      </c>
      <c r="E4" s="2">
        <f>LN(D4)</f>
        <v>23.661880866636487</v>
      </c>
      <c r="F4">
        <f>C4/21</f>
        <v>0.047619047619047616</v>
      </c>
      <c r="G4" s="27">
        <f>1-F4</f>
        <v>0.9523809523809523</v>
      </c>
      <c r="H4">
        <f>_xlfn.NORM.DIST(E4,D26,D27,TRUE)</f>
        <v>0.9747791615774284</v>
      </c>
      <c r="I4">
        <f>ABS(H4-G4)</f>
        <v>0.02239820919647606</v>
      </c>
      <c r="Q4" s="14"/>
      <c r="R4" s="22"/>
      <c r="S4" s="22"/>
      <c r="T4" s="22"/>
      <c r="U4" s="26"/>
      <c r="V4" s="26"/>
      <c r="W4" s="26"/>
      <c r="X4" s="22"/>
      <c r="Y4" s="14"/>
      <c r="Z4" s="14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3:36" ht="12.75">
      <c r="C5">
        <v>2</v>
      </c>
      <c r="D5">
        <v>17785872000</v>
      </c>
      <c r="E5" s="2">
        <f aca="true" t="shared" si="0" ref="E5:E23">LN(D5)</f>
        <v>23.601670271226425</v>
      </c>
      <c r="F5">
        <f aca="true" t="shared" si="1" ref="F5:F23">C5/21</f>
        <v>0.09523809523809523</v>
      </c>
      <c r="G5" s="27">
        <f aca="true" t="shared" si="2" ref="G5:G23">1-F5</f>
        <v>0.9047619047619048</v>
      </c>
      <c r="H5">
        <f>_xlfn.NORM.DIST(E5,D$26,D$27,TRUE)</f>
        <v>0.9655593050700845</v>
      </c>
      <c r="I5">
        <f aca="true" t="shared" si="3" ref="I5:I23">ABS(H5-G5)</f>
        <v>0.060797400308179705</v>
      </c>
      <c r="Q5" s="14"/>
      <c r="R5" s="22"/>
      <c r="S5" s="9"/>
      <c r="T5" s="9"/>
      <c r="U5" s="15"/>
      <c r="V5" s="15"/>
      <c r="W5" s="15"/>
      <c r="X5" s="18"/>
      <c r="Y5" s="16"/>
      <c r="Z5" s="14"/>
      <c r="AA5" s="22"/>
      <c r="AB5" s="9"/>
      <c r="AC5" s="9"/>
      <c r="AD5" s="9"/>
      <c r="AE5" s="15"/>
      <c r="AF5" s="13"/>
      <c r="AG5" s="15"/>
      <c r="AH5" s="18"/>
      <c r="AI5" s="16"/>
      <c r="AJ5" s="14"/>
    </row>
    <row r="6" spans="3:36" ht="12.75">
      <c r="C6">
        <v>3</v>
      </c>
      <c r="D6">
        <v>16482545280</v>
      </c>
      <c r="E6" s="2">
        <f t="shared" si="0"/>
        <v>23.52556779610403</v>
      </c>
      <c r="F6">
        <f t="shared" si="1"/>
        <v>0.14285714285714285</v>
      </c>
      <c r="G6" s="27">
        <f t="shared" si="2"/>
        <v>0.8571428571428572</v>
      </c>
      <c r="H6">
        <f aca="true" t="shared" si="4" ref="H6:H23">_xlfn.NORM.DIST(E6,D$26,D$27,TRUE)</f>
        <v>0.9501216581310621</v>
      </c>
      <c r="I6">
        <f t="shared" si="3"/>
        <v>0.09297880098820488</v>
      </c>
      <c r="Q6" s="14"/>
      <c r="R6" s="14"/>
      <c r="S6" s="14"/>
      <c r="T6" s="14"/>
      <c r="U6" s="6"/>
      <c r="V6" s="6"/>
      <c r="W6" s="6"/>
      <c r="X6" s="20"/>
      <c r="Y6" s="6"/>
      <c r="Z6" s="14"/>
      <c r="AA6" s="14"/>
      <c r="AB6" s="14"/>
      <c r="AC6" s="14"/>
      <c r="AD6" s="14"/>
      <c r="AE6" s="14"/>
      <c r="AF6" s="14"/>
      <c r="AG6" s="14"/>
      <c r="AH6" s="19"/>
      <c r="AI6" s="14"/>
      <c r="AJ6" s="14"/>
    </row>
    <row r="7" spans="3:36" ht="12.75">
      <c r="C7">
        <v>4</v>
      </c>
      <c r="D7">
        <v>14470807680</v>
      </c>
      <c r="E7" s="2">
        <f t="shared" si="0"/>
        <v>23.39539919358562</v>
      </c>
      <c r="F7">
        <f t="shared" si="1"/>
        <v>0.19047619047619047</v>
      </c>
      <c r="G7" s="27">
        <f t="shared" si="2"/>
        <v>0.8095238095238095</v>
      </c>
      <c r="H7">
        <f t="shared" si="4"/>
        <v>0.9114680191975997</v>
      </c>
      <c r="I7">
        <f t="shared" si="3"/>
        <v>0.10194420967379014</v>
      </c>
      <c r="Q7" s="14"/>
      <c r="R7" s="14"/>
      <c r="S7" s="14"/>
      <c r="T7" s="14"/>
      <c r="U7" s="6"/>
      <c r="V7" s="6"/>
      <c r="W7" s="6"/>
      <c r="X7" s="20"/>
      <c r="Y7" s="6"/>
      <c r="Z7" s="14"/>
      <c r="AA7" s="14"/>
      <c r="AB7" s="14"/>
      <c r="AC7" s="14"/>
      <c r="AD7" s="14"/>
      <c r="AE7" s="14"/>
      <c r="AF7" s="14"/>
      <c r="AG7" s="14"/>
      <c r="AH7" s="19"/>
      <c r="AI7" s="14"/>
      <c r="AJ7" s="14"/>
    </row>
    <row r="8" spans="3:36" ht="12.75">
      <c r="C8">
        <v>5</v>
      </c>
      <c r="D8">
        <v>11640922560</v>
      </c>
      <c r="E8" s="2">
        <f t="shared" si="0"/>
        <v>23.177792533840933</v>
      </c>
      <c r="F8">
        <f t="shared" si="1"/>
        <v>0.23809523809523808</v>
      </c>
      <c r="G8" s="27">
        <f t="shared" si="2"/>
        <v>0.7619047619047619</v>
      </c>
      <c r="H8">
        <f t="shared" si="4"/>
        <v>0.8036444500950705</v>
      </c>
      <c r="I8">
        <f t="shared" si="3"/>
        <v>0.0417396881903086</v>
      </c>
      <c r="Q8" s="14"/>
      <c r="R8" s="14"/>
      <c r="S8" s="14"/>
      <c r="T8" s="14"/>
      <c r="U8" s="6"/>
      <c r="V8" s="6"/>
      <c r="W8" s="6"/>
      <c r="X8" s="20"/>
      <c r="Y8" s="6"/>
      <c r="Z8" s="14"/>
      <c r="AA8" s="14"/>
      <c r="AB8" s="14"/>
      <c r="AC8" s="14"/>
      <c r="AD8" s="14"/>
      <c r="AE8" s="14"/>
      <c r="AF8" s="14"/>
      <c r="AG8" s="14"/>
      <c r="AH8" s="19"/>
      <c r="AI8" s="14"/>
      <c r="AJ8" s="14"/>
    </row>
    <row r="9" spans="3:36" ht="12.75">
      <c r="C9">
        <v>6</v>
      </c>
      <c r="D9">
        <v>8324570880</v>
      </c>
      <c r="E9" s="2">
        <f t="shared" si="0"/>
        <v>22.842477325538436</v>
      </c>
      <c r="F9">
        <f t="shared" si="1"/>
        <v>0.2857142857142857</v>
      </c>
      <c r="G9" s="27">
        <f t="shared" si="2"/>
        <v>0.7142857142857143</v>
      </c>
      <c r="H9">
        <f t="shared" si="4"/>
        <v>0.5365474105339811</v>
      </c>
      <c r="I9" s="27">
        <f t="shared" si="3"/>
        <v>0.17773830375173316</v>
      </c>
      <c r="Q9" s="14"/>
      <c r="R9" s="14"/>
      <c r="S9" s="14"/>
      <c r="T9" s="14"/>
      <c r="U9" s="6"/>
      <c r="V9" s="6"/>
      <c r="W9" s="6"/>
      <c r="X9" s="20"/>
      <c r="Y9" s="6"/>
      <c r="Z9" s="14"/>
      <c r="AA9" s="14"/>
      <c r="AB9" s="14"/>
      <c r="AC9" s="14"/>
      <c r="AD9" s="14"/>
      <c r="AE9" s="14"/>
      <c r="AF9" s="14"/>
      <c r="AG9" s="14"/>
      <c r="AH9" s="19"/>
      <c r="AI9" s="14"/>
      <c r="AJ9" s="14"/>
    </row>
    <row r="10" spans="3:36" ht="12.75">
      <c r="C10">
        <v>7</v>
      </c>
      <c r="D10">
        <v>8211248640</v>
      </c>
      <c r="E10" s="2">
        <f t="shared" si="0"/>
        <v>22.828770836544518</v>
      </c>
      <c r="F10">
        <f t="shared" si="1"/>
        <v>0.3333333333333333</v>
      </c>
      <c r="G10" s="27">
        <f t="shared" si="2"/>
        <v>0.6666666666666667</v>
      </c>
      <c r="H10">
        <f t="shared" si="4"/>
        <v>0.5241418902476205</v>
      </c>
      <c r="I10">
        <f t="shared" si="3"/>
        <v>0.14252477641904626</v>
      </c>
      <c r="Q10" s="14"/>
      <c r="R10" s="14"/>
      <c r="S10" s="14"/>
      <c r="T10" s="14"/>
      <c r="U10" s="6"/>
      <c r="V10" s="6"/>
      <c r="W10" s="6"/>
      <c r="X10" s="20"/>
      <c r="Y10" s="6"/>
      <c r="Z10" s="14"/>
      <c r="AA10" s="14"/>
      <c r="AB10" s="14"/>
      <c r="AC10" s="14"/>
      <c r="AD10" s="14"/>
      <c r="AE10" s="14"/>
      <c r="AF10" s="14"/>
      <c r="AG10" s="14"/>
      <c r="AH10" s="19"/>
      <c r="AI10" s="14"/>
      <c r="AJ10" s="14"/>
    </row>
    <row r="11" spans="3:36" ht="12.75">
      <c r="C11">
        <v>8</v>
      </c>
      <c r="D11">
        <v>7507235520</v>
      </c>
      <c r="E11" s="2">
        <f t="shared" si="0"/>
        <v>22.739133128429984</v>
      </c>
      <c r="F11">
        <f t="shared" si="1"/>
        <v>0.38095238095238093</v>
      </c>
      <c r="G11" s="27">
        <f t="shared" si="2"/>
        <v>0.6190476190476191</v>
      </c>
      <c r="H11">
        <f t="shared" si="4"/>
        <v>0.44298369205177474</v>
      </c>
      <c r="I11">
        <f t="shared" si="3"/>
        <v>0.17606392699584433</v>
      </c>
      <c r="Q11" s="14"/>
      <c r="R11" s="14"/>
      <c r="S11" s="14"/>
      <c r="T11" s="14"/>
      <c r="U11" s="6"/>
      <c r="V11" s="6"/>
      <c r="W11" s="6"/>
      <c r="X11" s="20"/>
      <c r="Y11" s="6"/>
      <c r="Z11" s="14"/>
      <c r="AA11" s="14"/>
      <c r="AB11" s="14"/>
      <c r="AC11" s="14"/>
      <c r="AD11" s="14"/>
      <c r="AE11" s="14"/>
      <c r="AF11" s="14"/>
      <c r="AG11" s="14"/>
      <c r="AH11" s="19"/>
      <c r="AI11" s="14"/>
      <c r="AJ11" s="14"/>
    </row>
    <row r="12" spans="3:36" ht="12.75">
      <c r="C12">
        <v>9</v>
      </c>
      <c r="D12">
        <v>7304843520</v>
      </c>
      <c r="E12" s="2">
        <f t="shared" si="0"/>
        <v>22.711803460975084</v>
      </c>
      <c r="F12">
        <f t="shared" si="1"/>
        <v>0.42857142857142855</v>
      </c>
      <c r="G12" s="27">
        <f t="shared" si="2"/>
        <v>0.5714285714285714</v>
      </c>
      <c r="H12">
        <f t="shared" si="4"/>
        <v>0.4185539144742622</v>
      </c>
      <c r="I12">
        <f t="shared" si="3"/>
        <v>0.15287465695430918</v>
      </c>
      <c r="Q12" s="14"/>
      <c r="R12" s="14"/>
      <c r="S12" s="14"/>
      <c r="T12" s="14"/>
      <c r="U12" s="6"/>
      <c r="V12" s="6"/>
      <c r="W12" s="6"/>
      <c r="X12" s="20"/>
      <c r="Y12" s="6"/>
      <c r="Z12" s="14"/>
      <c r="AA12" s="14"/>
      <c r="AB12" s="14"/>
      <c r="AC12" s="14"/>
      <c r="AD12" s="14"/>
      <c r="AE12" s="14"/>
      <c r="AF12" s="14"/>
      <c r="AG12" s="14"/>
      <c r="AH12" s="19"/>
      <c r="AI12" s="14"/>
      <c r="AJ12" s="14"/>
    </row>
    <row r="13" spans="3:36" ht="12.75">
      <c r="C13">
        <v>10</v>
      </c>
      <c r="D13">
        <v>7262326080</v>
      </c>
      <c r="E13" s="2">
        <f t="shared" si="0"/>
        <v>22.70596601116127</v>
      </c>
      <c r="F13">
        <f t="shared" si="1"/>
        <v>0.47619047619047616</v>
      </c>
      <c r="G13" s="27">
        <f t="shared" si="2"/>
        <v>0.5238095238095238</v>
      </c>
      <c r="H13">
        <f t="shared" si="4"/>
        <v>0.4133730258266757</v>
      </c>
      <c r="I13">
        <f t="shared" si="3"/>
        <v>0.11043649798284816</v>
      </c>
      <c r="Q13" s="14"/>
      <c r="R13" s="14"/>
      <c r="S13" s="14"/>
      <c r="T13" s="14"/>
      <c r="U13" s="6"/>
      <c r="V13" s="6"/>
      <c r="W13" s="6"/>
      <c r="X13" s="20"/>
      <c r="Y13" s="6"/>
      <c r="Z13" s="14"/>
      <c r="AA13" s="14"/>
      <c r="AB13" s="14"/>
      <c r="AC13" s="14"/>
      <c r="AD13" s="14"/>
      <c r="AE13" s="14"/>
      <c r="AF13" s="14"/>
      <c r="AG13" s="14"/>
      <c r="AH13" s="19"/>
      <c r="AI13" s="14"/>
      <c r="AJ13" s="14"/>
    </row>
    <row r="14" spans="3:36" ht="12.75">
      <c r="C14">
        <v>11</v>
      </c>
      <c r="D14">
        <v>7094986560</v>
      </c>
      <c r="E14" s="2">
        <f t="shared" si="0"/>
        <v>22.682654253264868</v>
      </c>
      <c r="F14">
        <f t="shared" si="1"/>
        <v>0.5238095238095238</v>
      </c>
      <c r="G14" s="27">
        <f t="shared" si="2"/>
        <v>0.47619047619047616</v>
      </c>
      <c r="H14">
        <f t="shared" si="4"/>
        <v>0.3928417564434783</v>
      </c>
      <c r="I14">
        <f t="shared" si="3"/>
        <v>0.08334871974699787</v>
      </c>
      <c r="Q14" s="14"/>
      <c r="R14" s="14"/>
      <c r="S14" s="14"/>
      <c r="T14" s="14"/>
      <c r="U14" s="6"/>
      <c r="V14" s="6"/>
      <c r="W14" s="6"/>
      <c r="X14" s="20"/>
      <c r="Y14" s="6"/>
      <c r="Z14" s="14"/>
      <c r="AA14" s="14"/>
      <c r="AB14" s="14"/>
      <c r="AC14" s="14"/>
      <c r="AD14" s="14"/>
      <c r="AE14" s="14"/>
      <c r="AF14" s="14"/>
      <c r="AG14" s="14"/>
      <c r="AH14" s="19"/>
      <c r="AI14" s="14"/>
      <c r="AJ14" s="14"/>
    </row>
    <row r="15" spans="3:36" ht="12.75">
      <c r="C15">
        <v>12</v>
      </c>
      <c r="D15">
        <v>6901277760</v>
      </c>
      <c r="E15" s="2">
        <f t="shared" si="0"/>
        <v>22.65497241401414</v>
      </c>
      <c r="F15">
        <f t="shared" si="1"/>
        <v>0.5714285714285714</v>
      </c>
      <c r="G15" s="27">
        <f t="shared" si="2"/>
        <v>0.4285714285714286</v>
      </c>
      <c r="H15">
        <f t="shared" si="4"/>
        <v>0.3688476513768222</v>
      </c>
      <c r="I15">
        <f t="shared" si="3"/>
        <v>0.05972377719460642</v>
      </c>
      <c r="Q15" s="14"/>
      <c r="R15" s="14"/>
      <c r="S15" s="14"/>
      <c r="T15" s="14"/>
      <c r="U15" s="6"/>
      <c r="V15" s="6"/>
      <c r="W15" s="6"/>
      <c r="X15" s="20"/>
      <c r="Y15" s="6"/>
      <c r="Z15" s="14"/>
      <c r="AA15" s="14"/>
      <c r="AB15" s="14"/>
      <c r="AC15" s="14"/>
      <c r="AD15" s="14"/>
      <c r="AE15" s="14"/>
      <c r="AF15" s="14"/>
      <c r="AG15" s="14"/>
      <c r="AH15" s="19"/>
      <c r="AI15" s="14"/>
      <c r="AJ15" s="14"/>
    </row>
    <row r="16" spans="3:36" ht="12.75">
      <c r="C16">
        <v>13</v>
      </c>
      <c r="D16">
        <v>6836901120</v>
      </c>
      <c r="E16" s="2">
        <f t="shared" si="0"/>
        <v>22.64560041328994</v>
      </c>
      <c r="F16">
        <f t="shared" si="1"/>
        <v>0.6190476190476191</v>
      </c>
      <c r="G16" s="27">
        <f t="shared" si="2"/>
        <v>0.38095238095238093</v>
      </c>
      <c r="H16">
        <f t="shared" si="4"/>
        <v>0.3608334722551021</v>
      </c>
      <c r="I16">
        <f t="shared" si="3"/>
        <v>0.020118908697278837</v>
      </c>
      <c r="Q16" s="14"/>
      <c r="R16" s="14"/>
      <c r="S16" s="14"/>
      <c r="T16" s="14"/>
      <c r="U16" s="6"/>
      <c r="V16" s="6"/>
      <c r="W16" s="6"/>
      <c r="X16" s="20"/>
      <c r="Y16" s="6"/>
      <c r="Z16" s="14"/>
      <c r="AA16" s="14"/>
      <c r="AB16" s="14"/>
      <c r="AC16" s="14"/>
      <c r="AD16" s="14"/>
      <c r="AE16" s="14"/>
      <c r="AF16" s="14"/>
      <c r="AG16" s="14"/>
      <c r="AH16" s="19"/>
      <c r="AI16" s="14"/>
      <c r="AJ16" s="14"/>
    </row>
    <row r="17" spans="3:36" ht="12.75">
      <c r="C17">
        <v>14</v>
      </c>
      <c r="D17">
        <v>6328005120</v>
      </c>
      <c r="E17" s="2">
        <f t="shared" si="0"/>
        <v>22.56825087651384</v>
      </c>
      <c r="F17">
        <f t="shared" si="1"/>
        <v>0.6666666666666666</v>
      </c>
      <c r="G17" s="27">
        <f t="shared" si="2"/>
        <v>0.33333333333333337</v>
      </c>
      <c r="H17">
        <f t="shared" si="4"/>
        <v>0.29728267329271063</v>
      </c>
      <c r="I17">
        <f t="shared" si="3"/>
        <v>0.03605066004062274</v>
      </c>
      <c r="Q17" s="14"/>
      <c r="R17" s="14"/>
      <c r="S17" s="14"/>
      <c r="T17" s="14"/>
      <c r="U17" s="6"/>
      <c r="V17" s="6"/>
      <c r="W17" s="6"/>
      <c r="X17" s="20"/>
      <c r="Y17" s="6"/>
      <c r="Z17" s="14"/>
      <c r="AA17" s="14"/>
      <c r="AB17" s="14"/>
      <c r="AC17" s="14"/>
      <c r="AD17" s="14"/>
      <c r="AE17" s="14"/>
      <c r="AF17" s="14"/>
      <c r="AG17" s="14"/>
      <c r="AH17" s="19"/>
      <c r="AI17" s="14"/>
      <c r="AJ17" s="14"/>
    </row>
    <row r="18" spans="3:36" ht="12.75">
      <c r="C18">
        <v>15</v>
      </c>
      <c r="D18">
        <v>6173064000</v>
      </c>
      <c r="E18" s="2">
        <f t="shared" si="0"/>
        <v>22.543461148034865</v>
      </c>
      <c r="F18">
        <f t="shared" si="1"/>
        <v>0.7142857142857143</v>
      </c>
      <c r="G18" s="27">
        <f t="shared" si="2"/>
        <v>0.2857142857142857</v>
      </c>
      <c r="H18">
        <f t="shared" si="4"/>
        <v>0.2780520056732686</v>
      </c>
      <c r="I18">
        <f t="shared" si="3"/>
        <v>0.0076622800410171</v>
      </c>
      <c r="Q18" s="14"/>
      <c r="R18" s="14"/>
      <c r="S18" s="14"/>
      <c r="T18" s="14"/>
      <c r="U18" s="6"/>
      <c r="V18" s="6"/>
      <c r="W18" s="6"/>
      <c r="X18" s="20"/>
      <c r="Y18" s="6"/>
      <c r="Z18" s="14"/>
      <c r="AA18" s="14"/>
      <c r="AB18" s="14"/>
      <c r="AC18" s="14"/>
      <c r="AD18" s="14"/>
      <c r="AE18" s="14"/>
      <c r="AF18" s="14"/>
      <c r="AG18" s="14"/>
      <c r="AH18" s="19"/>
      <c r="AI18" s="14"/>
      <c r="AJ18" s="14"/>
    </row>
    <row r="19" spans="3:36" ht="12.75">
      <c r="C19">
        <v>16</v>
      </c>
      <c r="D19">
        <v>5529971520</v>
      </c>
      <c r="E19" s="2">
        <f t="shared" si="0"/>
        <v>22.433448502376976</v>
      </c>
      <c r="F19">
        <f t="shared" si="1"/>
        <v>0.7619047619047619</v>
      </c>
      <c r="G19" s="27">
        <f t="shared" si="2"/>
        <v>0.23809523809523814</v>
      </c>
      <c r="H19">
        <f t="shared" si="4"/>
        <v>0.20074601434636308</v>
      </c>
      <c r="I19">
        <f t="shared" si="3"/>
        <v>0.03734922374887506</v>
      </c>
      <c r="Q19" s="14"/>
      <c r="R19" s="14"/>
      <c r="S19" s="14"/>
      <c r="T19" s="14"/>
      <c r="U19" s="6"/>
      <c r="V19" s="6"/>
      <c r="W19" s="6"/>
      <c r="X19" s="20"/>
      <c r="Y19" s="6"/>
      <c r="Z19" s="14"/>
      <c r="AA19" s="14"/>
      <c r="AB19" s="14"/>
      <c r="AC19" s="14"/>
      <c r="AD19" s="14"/>
      <c r="AE19" s="14"/>
      <c r="AF19" s="14"/>
      <c r="AG19" s="14"/>
      <c r="AH19" s="19"/>
      <c r="AI19" s="14"/>
      <c r="AJ19" s="14"/>
    </row>
    <row r="20" spans="3:36" ht="12.75">
      <c r="C20">
        <v>17</v>
      </c>
      <c r="D20">
        <v>5462467200</v>
      </c>
      <c r="E20" s="2">
        <f t="shared" si="0"/>
        <v>22.421166392773433</v>
      </c>
      <c r="F20">
        <f t="shared" si="1"/>
        <v>0.8095238095238095</v>
      </c>
      <c r="G20" s="27">
        <f t="shared" si="2"/>
        <v>0.19047619047619047</v>
      </c>
      <c r="H20">
        <f t="shared" si="4"/>
        <v>0.19299673998016692</v>
      </c>
      <c r="I20">
        <f t="shared" si="3"/>
        <v>0.0025205495039764547</v>
      </c>
      <c r="Q20" s="14"/>
      <c r="R20" s="14"/>
      <c r="S20" s="14"/>
      <c r="T20" s="14"/>
      <c r="U20" s="6"/>
      <c r="V20" s="6"/>
      <c r="W20" s="6"/>
      <c r="X20" s="20"/>
      <c r="Y20" s="6"/>
      <c r="Z20" s="14"/>
      <c r="AA20" s="14"/>
      <c r="AB20" s="14"/>
      <c r="AC20" s="14"/>
      <c r="AD20" s="14"/>
      <c r="AE20" s="14"/>
      <c r="AF20" s="14"/>
      <c r="AG20" s="14"/>
      <c r="AH20" s="19"/>
      <c r="AI20" s="14"/>
      <c r="AJ20" s="14"/>
    </row>
    <row r="21" spans="3:36" ht="12.75">
      <c r="C21">
        <v>18</v>
      </c>
      <c r="D21">
        <v>5316649920</v>
      </c>
      <c r="E21" s="2">
        <f t="shared" si="0"/>
        <v>22.394109227660934</v>
      </c>
      <c r="F21">
        <f t="shared" si="1"/>
        <v>0.8571428571428571</v>
      </c>
      <c r="G21" s="27">
        <f t="shared" si="2"/>
        <v>0.1428571428571429</v>
      </c>
      <c r="H21">
        <f t="shared" si="4"/>
        <v>0.17658150084592203</v>
      </c>
      <c r="I21">
        <f t="shared" si="3"/>
        <v>0.033724357988779124</v>
      </c>
      <c r="Q21" s="14"/>
      <c r="R21" s="14"/>
      <c r="S21" s="14"/>
      <c r="T21" s="14"/>
      <c r="U21" s="6"/>
      <c r="V21" s="6"/>
      <c r="W21" s="6"/>
      <c r="X21" s="20"/>
      <c r="Y21" s="6"/>
      <c r="Z21" s="14"/>
      <c r="AA21" s="14"/>
      <c r="AB21" s="14"/>
      <c r="AC21" s="14"/>
      <c r="AD21" s="14"/>
      <c r="AE21" s="14"/>
      <c r="AF21" s="14"/>
      <c r="AG21" s="14"/>
      <c r="AH21" s="19"/>
      <c r="AI21" s="14"/>
      <c r="AJ21" s="14"/>
    </row>
    <row r="22" spans="3:36" ht="12.75">
      <c r="C22">
        <v>19</v>
      </c>
      <c r="D22">
        <v>5134008960</v>
      </c>
      <c r="E22" s="2">
        <f t="shared" si="0"/>
        <v>22.35915266462173</v>
      </c>
      <c r="F22">
        <f t="shared" si="1"/>
        <v>0.9047619047619048</v>
      </c>
      <c r="G22" s="27">
        <f t="shared" si="2"/>
        <v>0.09523809523809523</v>
      </c>
      <c r="H22">
        <f t="shared" si="4"/>
        <v>0.1567245218583832</v>
      </c>
      <c r="I22">
        <f t="shared" si="3"/>
        <v>0.06148642662028797</v>
      </c>
      <c r="Q22" s="14"/>
      <c r="R22" s="14"/>
      <c r="S22" s="14"/>
      <c r="T22" s="14"/>
      <c r="U22" s="6"/>
      <c r="V22" s="6"/>
      <c r="W22" s="6"/>
      <c r="X22" s="20"/>
      <c r="Y22" s="6"/>
      <c r="Z22" s="14"/>
      <c r="AA22" s="14"/>
      <c r="AB22" s="14"/>
      <c r="AC22" s="14"/>
      <c r="AD22" s="14"/>
      <c r="AE22" s="14"/>
      <c r="AF22" s="14"/>
      <c r="AG22" s="14"/>
      <c r="AH22" s="19"/>
      <c r="AI22" s="14"/>
      <c r="AJ22" s="14"/>
    </row>
    <row r="23" spans="3:36" ht="12.75">
      <c r="C23">
        <v>20</v>
      </c>
      <c r="D23">
        <v>4164687360</v>
      </c>
      <c r="E23" s="2">
        <f t="shared" si="0"/>
        <v>22.14990704612235</v>
      </c>
      <c r="F23">
        <f t="shared" si="1"/>
        <v>0.9523809523809523</v>
      </c>
      <c r="G23" s="27">
        <f t="shared" si="2"/>
        <v>0.04761904761904767</v>
      </c>
      <c r="H23">
        <f t="shared" si="4"/>
        <v>0.06888774625183802</v>
      </c>
      <c r="I23">
        <f t="shared" si="3"/>
        <v>0.02126869863279035</v>
      </c>
      <c r="Q23" s="14"/>
      <c r="R23" s="14"/>
      <c r="S23" s="14"/>
      <c r="T23" s="14"/>
      <c r="U23" s="6"/>
      <c r="V23" s="6"/>
      <c r="W23" s="6"/>
      <c r="X23" s="20"/>
      <c r="Y23" s="6"/>
      <c r="Z23" s="14"/>
      <c r="AA23" s="14"/>
      <c r="AB23" s="14"/>
      <c r="AC23" s="14"/>
      <c r="AD23" s="14"/>
      <c r="AE23" s="14"/>
      <c r="AF23" s="14"/>
      <c r="AG23" s="14"/>
      <c r="AH23" s="19"/>
      <c r="AI23" s="14"/>
      <c r="AJ23" s="14"/>
    </row>
    <row r="24" spans="17:36" ht="12.75">
      <c r="Q24" s="14"/>
      <c r="R24" s="14"/>
      <c r="S24" s="14"/>
      <c r="T24" s="14"/>
      <c r="U24" s="6"/>
      <c r="V24" s="6"/>
      <c r="W24" s="6"/>
      <c r="X24" s="20"/>
      <c r="Y24" s="6"/>
      <c r="Z24" s="14"/>
      <c r="AA24" s="14"/>
      <c r="AB24" s="14"/>
      <c r="AC24" s="14"/>
      <c r="AD24" s="14"/>
      <c r="AE24" s="14"/>
      <c r="AF24" s="14"/>
      <c r="AG24" s="14"/>
      <c r="AH24" s="19"/>
      <c r="AI24" s="14"/>
      <c r="AJ24" s="14"/>
    </row>
    <row r="25" spans="3:36" ht="12.75">
      <c r="C25" s="10" t="s">
        <v>23</v>
      </c>
      <c r="D25">
        <v>20</v>
      </c>
      <c r="F25" s="2" t="s">
        <v>26</v>
      </c>
      <c r="G25" s="2">
        <f>MAX(I4:I23)</f>
        <v>0.17773830375173316</v>
      </c>
      <c r="H25" s="2"/>
      <c r="I25" s="11" t="s">
        <v>39</v>
      </c>
      <c r="Q25" s="14"/>
      <c r="R25" s="14"/>
      <c r="S25" s="14"/>
      <c r="T25" s="14"/>
      <c r="U25" s="6"/>
      <c r="V25" s="6"/>
      <c r="W25" s="6"/>
      <c r="X25" s="20"/>
      <c r="Y25" s="6"/>
      <c r="Z25" s="14"/>
      <c r="AA25" s="14"/>
      <c r="AB25" s="14"/>
      <c r="AC25" s="14"/>
      <c r="AD25" s="14"/>
      <c r="AE25" s="14"/>
      <c r="AF25" s="14"/>
      <c r="AG25" s="14"/>
      <c r="AH25" s="19"/>
      <c r="AI25" s="14"/>
      <c r="AJ25" s="14"/>
    </row>
    <row r="26" spans="3:36" ht="12.75">
      <c r="C26" s="1" t="s">
        <v>24</v>
      </c>
      <c r="D26">
        <f>AVERAGE(E4:E23)</f>
        <v>22.80215921813579</v>
      </c>
      <c r="F26" s="3" t="s">
        <v>38</v>
      </c>
      <c r="Q26" s="14"/>
      <c r="R26" s="14"/>
      <c r="S26" s="14"/>
      <c r="T26" s="14"/>
      <c r="U26" s="6"/>
      <c r="V26" s="6"/>
      <c r="W26" s="6"/>
      <c r="X26" s="6"/>
      <c r="Y26" s="6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3:36" ht="12.75">
      <c r="C27" s="1" t="s">
        <v>25</v>
      </c>
      <c r="D27">
        <f>STDEV(E4:E23)</f>
        <v>0.43948570738345444</v>
      </c>
      <c r="F27" s="3" t="s">
        <v>27</v>
      </c>
      <c r="Q27" s="14"/>
      <c r="R27" s="14"/>
      <c r="S27" s="14"/>
      <c r="T27" s="14"/>
      <c r="U27" s="6"/>
      <c r="V27" s="17"/>
      <c r="W27" s="6"/>
      <c r="X27" s="17"/>
      <c r="Y27" s="14"/>
      <c r="Z27" s="14"/>
      <c r="AA27" s="20"/>
      <c r="AB27" s="20"/>
      <c r="AC27" s="20"/>
      <c r="AD27" s="20"/>
      <c r="AE27" s="6"/>
      <c r="AF27" s="6"/>
      <c r="AG27" s="6"/>
      <c r="AH27" s="17"/>
      <c r="AI27" s="6"/>
      <c r="AJ27" s="6"/>
    </row>
    <row r="28" spans="17:36" ht="12.75">
      <c r="Q28" s="14"/>
      <c r="R28" s="20"/>
      <c r="S28" s="20"/>
      <c r="T28" s="20"/>
      <c r="U28" s="20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17:36" ht="12.75">
      <c r="Q29" s="14"/>
      <c r="R29" s="14"/>
      <c r="S29" s="14"/>
      <c r="T29" s="14"/>
      <c r="U29" s="14"/>
      <c r="V29" s="14"/>
      <c r="W29" s="21"/>
      <c r="X29" s="21"/>
      <c r="Y29" s="21"/>
      <c r="Z29" s="14"/>
      <c r="AA29" s="14"/>
      <c r="AB29" s="14"/>
      <c r="AC29" s="14"/>
      <c r="AD29" s="14"/>
      <c r="AE29" s="14"/>
      <c r="AF29" s="21"/>
      <c r="AG29" s="14"/>
      <c r="AH29" s="14"/>
      <c r="AI29" s="14"/>
      <c r="AJ29" s="14"/>
    </row>
    <row r="30" spans="17:36" ht="12.75"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17:36" ht="12.75"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</sheetData>
  <sheetProtection/>
  <mergeCells count="3">
    <mergeCell ref="U4:W4"/>
    <mergeCell ref="AA4:AJ4"/>
    <mergeCell ref="D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Kotsovinos</dc:creator>
  <cp:keywords/>
  <dc:description/>
  <cp:lastModifiedBy>χ</cp:lastModifiedBy>
  <cp:lastPrinted>2008-03-26T17:37:50Z</cp:lastPrinted>
  <dcterms:created xsi:type="dcterms:W3CDTF">2008-03-25T19:58:46Z</dcterms:created>
  <dcterms:modified xsi:type="dcterms:W3CDTF">2021-12-15T15:33:01Z</dcterms:modified>
  <cp:category/>
  <cp:version/>
  <cp:contentType/>
  <cp:contentStatus/>
</cp:coreProperties>
</file>